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95" windowHeight="8445" tabRatio="797"/>
  </bookViews>
  <sheets>
    <sheet name="Биол 2-1" sheetId="77" r:id="rId1"/>
    <sheet name="Биол4-1" sheetId="1" r:id="rId2"/>
    <sheet name="готв2-6" sheetId="4" r:id="rId3"/>
    <sheet name="готв4" sheetId="5" r:id="rId4"/>
    <sheet name="готв5" sheetId="10" r:id="rId5"/>
    <sheet name="готв6" sheetId="6" r:id="rId6"/>
    <sheet name="готв7" sheetId="7" r:id="rId7"/>
    <sheet name="готв 8" sheetId="8" r:id="rId8"/>
    <sheet name="готв 9" sheetId="9" r:id="rId9"/>
    <sheet name="готв 11" sheetId="78" r:id="rId10"/>
    <sheet name="готв 13" sheetId="76" r:id="rId11"/>
    <sheet name="готв 15" sheetId="11" r:id="rId12"/>
    <sheet name="гвард8" sheetId="12" r:id="rId13"/>
    <sheet name="гвард16" sheetId="13" r:id="rId14"/>
    <sheet name="дзержин 27Б" sheetId="79" r:id="rId15"/>
    <sheet name="добр4" sheetId="14" r:id="rId16"/>
    <sheet name="комсомоль1" sheetId="17" r:id="rId17"/>
    <sheet name="комсомоль3а" sheetId="16" r:id="rId18"/>
    <sheet name="комсомоль3" sheetId="18" r:id="rId19"/>
    <sheet name="комсомоль4а" sheetId="19" r:id="rId20"/>
    <sheet name="комсомоль4б" sheetId="20" r:id="rId21"/>
    <sheet name="комсомоль5" sheetId="21" r:id="rId22"/>
    <sheet name="кахов22" sheetId="22" r:id="rId23"/>
    <sheet name="коопер1" sheetId="23" r:id="rId24"/>
    <sheet name="коопер2" sheetId="24" r:id="rId25"/>
    <sheet name="коопер4" sheetId="25" r:id="rId26"/>
    <sheet name="коопер5" sheetId="26" r:id="rId27"/>
    <sheet name="коопер6" sheetId="27" r:id="rId28"/>
    <sheet name="коопер7" sheetId="28" r:id="rId29"/>
    <sheet name="коопер8" sheetId="29" r:id="rId30"/>
    <sheet name="коопер9" sheetId="30" r:id="rId31"/>
    <sheet name="коопер10" sheetId="31" r:id="rId32"/>
    <sheet name="коопер11" sheetId="32" r:id="rId33"/>
    <sheet name="коопер12" sheetId="33" r:id="rId34"/>
    <sheet name="ленинград 2" sheetId="35" r:id="rId35"/>
    <sheet name="ленинград 4" sheetId="37" r:id="rId36"/>
    <sheet name="ленинград 9" sheetId="41" r:id="rId37"/>
    <sheet name="ленинград 10" sheetId="42" r:id="rId38"/>
    <sheet name="ленинград 15" sheetId="43" r:id="rId39"/>
    <sheet name="ленинград17" sheetId="45" r:id="rId40"/>
    <sheet name="ленинград18" sheetId="44" r:id="rId41"/>
    <sheet name="ленинград19" sheetId="46" r:id="rId42"/>
    <sheet name="ленинград21" sheetId="47" r:id="rId43"/>
    <sheet name="ленинград22" sheetId="48" r:id="rId44"/>
    <sheet name="ленинград25" sheetId="49" r:id="rId45"/>
    <sheet name="ленинград28" sheetId="50" r:id="rId46"/>
    <sheet name="ленинград29" sheetId="51" r:id="rId47"/>
    <sheet name="литейный 1" sheetId="52" r:id="rId48"/>
    <sheet name="литейный 5" sheetId="53" r:id="rId49"/>
    <sheet name="литейный 7" sheetId="54" r:id="rId50"/>
    <sheet name="литейный 9" sheetId="55" r:id="rId51"/>
    <sheet name="литейный 11" sheetId="56" r:id="rId52"/>
    <sheet name="литейный 13" sheetId="57" r:id="rId53"/>
    <sheet name="металл 1" sheetId="58" r:id="rId54"/>
    <sheet name="металл 2" sheetId="59" r:id="rId55"/>
    <sheet name="металл 3" sheetId="60" r:id="rId56"/>
    <sheet name="металл 6" sheetId="61" r:id="rId57"/>
    <sheet name="металл 7" sheetId="62" r:id="rId58"/>
    <sheet name="металл 9" sheetId="63" r:id="rId59"/>
    <sheet name="московская45" sheetId="81" r:id="rId60"/>
    <sheet name="московская47" sheetId="64" r:id="rId61"/>
    <sheet name="московская49" sheetId="65" r:id="rId62"/>
    <sheet name="московская51" sheetId="66" r:id="rId63"/>
    <sheet name="московская53" sheetId="67" r:id="rId64"/>
    <sheet name="московская55" sheetId="68" r:id="rId65"/>
    <sheet name="надежденский 1-1" sheetId="83" r:id="rId66"/>
    <sheet name="надежденский 1-2" sheetId="82" r:id="rId67"/>
    <sheet name="надежденский 1-4" sheetId="84" r:id="rId68"/>
    <sheet name="объездная7" sheetId="69" r:id="rId69"/>
    <sheet name="фабричный2" sheetId="71" r:id="rId70"/>
    <sheet name="фабричный3" sheetId="72" r:id="rId71"/>
    <sheet name="чкалова 2" sheetId="73" r:id="rId72"/>
    <sheet name="чкалова 33" sheetId="74" r:id="rId73"/>
    <sheet name="чкалова 42" sheetId="75" r:id="rId74"/>
  </sheets>
  <calcPr calcId="125725"/>
</workbook>
</file>

<file path=xl/calcChain.xml><?xml version="1.0" encoding="utf-8"?>
<calcChain xmlns="http://schemas.openxmlformats.org/spreadsheetml/2006/main">
  <c r="E26" i="75"/>
  <c r="E25"/>
  <c r="E23" i="74"/>
  <c r="E22"/>
  <c r="E26" i="73"/>
  <c r="E25"/>
  <c r="E25" i="72"/>
  <c r="E24"/>
  <c r="E23" i="71"/>
  <c r="E22"/>
  <c r="E22" i="69"/>
  <c r="E23" i="84" l="1"/>
  <c r="E30" i="82"/>
  <c r="E29"/>
  <c r="E28" i="83"/>
  <c r="E27"/>
  <c r="E23" i="68"/>
  <c r="E24" i="67"/>
  <c r="E23" i="66"/>
  <c r="E24" i="65" l="1"/>
  <c r="E23" i="64"/>
  <c r="E21" i="63" l="1"/>
  <c r="E23" i="62"/>
  <c r="E24" i="59"/>
  <c r="E22" i="58"/>
  <c r="E24" i="57"/>
  <c r="E23" i="56"/>
  <c r="E24" i="55"/>
  <c r="E23" i="54"/>
  <c r="E21" i="53"/>
  <c r="E24" i="52"/>
  <c r="E27" i="51"/>
  <c r="E23" i="50"/>
  <c r="E24" i="49"/>
  <c r="E23" i="48"/>
  <c r="E19"/>
  <c r="E24" i="47"/>
  <c r="E24" i="46"/>
  <c r="E23" i="44"/>
  <c r="E24" i="45"/>
  <c r="E23" i="43"/>
  <c r="E25" i="42"/>
  <c r="E23" i="41"/>
  <c r="E23" i="37"/>
  <c r="E24" i="35"/>
  <c r="F23" i="27" l="1"/>
  <c r="F24" i="25"/>
  <c r="F22" i="24"/>
  <c r="E23" i="22"/>
  <c r="E13"/>
  <c r="E25" i="21"/>
  <c r="E23" i="20"/>
  <c r="E22" i="19"/>
  <c r="E25" i="18"/>
  <c r="E22" i="17"/>
  <c r="E22" i="14" l="1"/>
  <c r="E24" i="79" l="1"/>
  <c r="E23" i="13"/>
  <c r="G12" i="12"/>
  <c r="F12"/>
  <c r="G12" i="11"/>
  <c r="F12"/>
  <c r="E25" i="76"/>
  <c r="E23" i="11"/>
  <c r="E25" i="78"/>
  <c r="E22" i="9"/>
  <c r="E22" i="8"/>
  <c r="E26" i="7"/>
  <c r="E24" i="6"/>
  <c r="E23" i="10"/>
  <c r="E25" i="4"/>
  <c r="E24" i="83" l="1"/>
  <c r="G25" i="21" l="1"/>
  <c r="E20" i="48" l="1"/>
  <c r="E18"/>
  <c r="E17"/>
  <c r="E16"/>
  <c r="E15"/>
  <c r="E13"/>
  <c r="E12"/>
  <c r="E21" i="49"/>
  <c r="E19"/>
  <c r="E18"/>
  <c r="E17"/>
  <c r="E16"/>
  <c r="E15"/>
  <c r="E13"/>
  <c r="E21" i="81" l="1"/>
  <c r="E14"/>
  <c r="E17"/>
  <c r="E20"/>
  <c r="E18"/>
  <c r="E12"/>
  <c r="E15"/>
  <c r="E13"/>
  <c r="E28" l="1"/>
  <c r="E24" i="61"/>
  <c r="E24" i="60" l="1"/>
  <c r="F22" i="32" l="1"/>
  <c r="E23" i="78" l="1"/>
  <c r="E23" i="5" l="1"/>
  <c r="E22" i="1" l="1"/>
  <c r="E22" i="77"/>
  <c r="E13" i="75" l="1"/>
  <c r="E15"/>
  <c r="E16"/>
  <c r="E17"/>
  <c r="E18"/>
  <c r="E13" i="74"/>
  <c r="E15"/>
  <c r="E16"/>
  <c r="E17"/>
  <c r="E13" i="73"/>
  <c r="E15"/>
  <c r="E16"/>
  <c r="E17"/>
  <c r="E18"/>
  <c r="E19"/>
  <c r="E20"/>
  <c r="E13" i="72"/>
  <c r="E15"/>
  <c r="E16"/>
  <c r="E17"/>
  <c r="E18"/>
  <c r="E13" i="71"/>
  <c r="E14"/>
  <c r="E15"/>
  <c r="E16"/>
  <c r="E17"/>
  <c r="E18"/>
  <c r="E13" i="69"/>
  <c r="E14"/>
  <c r="E15"/>
  <c r="E16"/>
  <c r="E17"/>
  <c r="E18"/>
  <c r="E12"/>
  <c r="E21" i="84"/>
  <c r="E15"/>
  <c r="E12"/>
  <c r="E20"/>
  <c r="E19"/>
  <c r="E18"/>
  <c r="E17"/>
  <c r="E16"/>
  <c r="E14"/>
  <c r="E13"/>
  <c r="E13" i="82"/>
  <c r="E14"/>
  <c r="E15"/>
  <c r="E16"/>
  <c r="E17"/>
  <c r="E18"/>
  <c r="E19"/>
  <c r="E20"/>
  <c r="E12"/>
  <c r="E19" i="83"/>
  <c r="E18"/>
  <c r="E17"/>
  <c r="E16"/>
  <c r="E15"/>
  <c r="E14"/>
  <c r="E13"/>
  <c r="E12"/>
  <c r="E24" i="84" l="1"/>
  <c r="E13" i="68"/>
  <c r="E14"/>
  <c r="E15"/>
  <c r="E16"/>
  <c r="E17"/>
  <c r="E18"/>
  <c r="E13" i="67"/>
  <c r="E14"/>
  <c r="E15"/>
  <c r="E16"/>
  <c r="E17"/>
  <c r="E18"/>
  <c r="E19"/>
  <c r="E13" i="66"/>
  <c r="E14"/>
  <c r="E15"/>
  <c r="E16"/>
  <c r="E18"/>
  <c r="E14" i="65"/>
  <c r="E15"/>
  <c r="E16"/>
  <c r="E17"/>
  <c r="E18"/>
  <c r="E19"/>
  <c r="E13" i="64"/>
  <c r="E14"/>
  <c r="E15"/>
  <c r="E16"/>
  <c r="E18"/>
  <c r="E19"/>
  <c r="E12"/>
  <c r="E13" i="63"/>
  <c r="E14"/>
  <c r="E15"/>
  <c r="E16"/>
  <c r="E17"/>
  <c r="E18"/>
  <c r="E13" i="62"/>
  <c r="E15"/>
  <c r="E16"/>
  <c r="E17"/>
  <c r="E18"/>
  <c r="E15" i="61"/>
  <c r="E16"/>
  <c r="E17"/>
  <c r="E18"/>
  <c r="E13" i="60"/>
  <c r="E15"/>
  <c r="E16"/>
  <c r="E17"/>
  <c r="E18"/>
  <c r="E19"/>
  <c r="E13" i="59"/>
  <c r="E15"/>
  <c r="E16"/>
  <c r="E17"/>
  <c r="E18"/>
  <c r="E19"/>
  <c r="E13" i="58" l="1"/>
  <c r="E15"/>
  <c r="E16"/>
  <c r="E17"/>
  <c r="E18"/>
  <c r="E19"/>
  <c r="E13" i="57"/>
  <c r="E14"/>
  <c r="E15"/>
  <c r="E16"/>
  <c r="E17"/>
  <c r="E18"/>
  <c r="E13" i="56"/>
  <c r="E14"/>
  <c r="E15"/>
  <c r="E16"/>
  <c r="E17"/>
  <c r="E18"/>
  <c r="E20" i="55"/>
  <c r="E17"/>
  <c r="E15"/>
  <c r="E13"/>
  <c r="E12"/>
  <c r="E13" i="54"/>
  <c r="E15"/>
  <c r="E16"/>
  <c r="E17"/>
  <c r="E18"/>
  <c r="E15" i="53"/>
  <c r="E16"/>
  <c r="E18"/>
  <c r="E13" i="52"/>
  <c r="E15"/>
  <c r="E16"/>
  <c r="E17"/>
  <c r="E18"/>
  <c r="E21" i="51"/>
  <c r="E20"/>
  <c r="E19"/>
  <c r="E18"/>
  <c r="E17"/>
  <c r="E16"/>
  <c r="E15"/>
  <c r="E14"/>
  <c r="E13"/>
  <c r="E12"/>
  <c r="E15" i="50"/>
  <c r="E16"/>
  <c r="E17"/>
  <c r="E18"/>
  <c r="E15" i="47" l="1"/>
  <c r="E16"/>
  <c r="E17"/>
  <c r="E18"/>
  <c r="E19"/>
  <c r="E13" i="46"/>
  <c r="E15"/>
  <c r="E16"/>
  <c r="E17"/>
  <c r="E18"/>
  <c r="E19"/>
  <c r="E15" i="45"/>
  <c r="E16"/>
  <c r="E18"/>
  <c r="E19"/>
  <c r="E13" i="43"/>
  <c r="E15"/>
  <c r="E16"/>
  <c r="E17"/>
  <c r="E18"/>
  <c r="E19"/>
  <c r="E13" i="42"/>
  <c r="E15"/>
  <c r="E16"/>
  <c r="E17"/>
  <c r="E18"/>
  <c r="E19"/>
  <c r="E13" i="41"/>
  <c r="E15"/>
  <c r="E16"/>
  <c r="E17"/>
  <c r="E18"/>
  <c r="E13" i="37" l="1"/>
  <c r="E15"/>
  <c r="E16"/>
  <c r="E17"/>
  <c r="E18"/>
  <c r="E12"/>
  <c r="E13" i="35" l="1"/>
  <c r="E15"/>
  <c r="E16"/>
  <c r="E17"/>
  <c r="E18"/>
  <c r="E19"/>
  <c r="F13" i="33" l="1"/>
  <c r="F15"/>
  <c r="F16"/>
  <c r="F17"/>
  <c r="F18"/>
  <c r="F19"/>
  <c r="F13" i="32"/>
  <c r="F14"/>
  <c r="F15"/>
  <c r="F16"/>
  <c r="F17"/>
  <c r="F18"/>
  <c r="F13" i="31" l="1"/>
  <c r="F14"/>
  <c r="F15"/>
  <c r="F16"/>
  <c r="F17"/>
  <c r="F18"/>
  <c r="F19"/>
  <c r="F20"/>
  <c r="F21" i="30"/>
  <c r="F13"/>
  <c r="F15"/>
  <c r="F16"/>
  <c r="F17"/>
  <c r="F18"/>
  <c r="F13" i="29"/>
  <c r="F15"/>
  <c r="F16"/>
  <c r="F17"/>
  <c r="F18"/>
  <c r="F19"/>
  <c r="F13" i="27" l="1"/>
  <c r="F15"/>
  <c r="F16"/>
  <c r="F17"/>
  <c r="F18"/>
  <c r="F19"/>
  <c r="F13" i="26"/>
  <c r="F15"/>
  <c r="F16"/>
  <c r="F17"/>
  <c r="F18"/>
  <c r="F13" i="25"/>
  <c r="F15"/>
  <c r="F16"/>
  <c r="F17"/>
  <c r="F18"/>
  <c r="F19"/>
  <c r="E15" i="22"/>
  <c r="E16"/>
  <c r="E17"/>
  <c r="E18"/>
  <c r="E20"/>
  <c r="F13" i="24"/>
  <c r="F15"/>
  <c r="F16"/>
  <c r="F17"/>
  <c r="F18"/>
  <c r="F13" i="23"/>
  <c r="F15"/>
  <c r="F16"/>
  <c r="F17"/>
  <c r="F18"/>
  <c r="E14" i="21" l="1"/>
  <c r="E15"/>
  <c r="E16"/>
  <c r="E17"/>
  <c r="E18"/>
  <c r="E19"/>
  <c r="E15" i="20"/>
  <c r="E16"/>
  <c r="E17"/>
  <c r="E18"/>
  <c r="E18" i="19"/>
  <c r="E20"/>
  <c r="E20" i="79"/>
  <c r="E19"/>
  <c r="E18"/>
  <c r="E17"/>
  <c r="E16"/>
  <c r="E15"/>
  <c r="E14"/>
  <c r="E13"/>
  <c r="E12"/>
  <c r="E14" i="76" l="1"/>
  <c r="E15"/>
  <c r="E16"/>
  <c r="E17"/>
  <c r="E18"/>
  <c r="E19"/>
  <c r="E20"/>
  <c r="E21"/>
  <c r="E21" i="78"/>
  <c r="E12"/>
  <c r="E20"/>
  <c r="E19"/>
  <c r="E18"/>
  <c r="E16"/>
  <c r="E15"/>
  <c r="E14"/>
  <c r="E13"/>
  <c r="E16" i="7"/>
  <c r="E13" i="6"/>
  <c r="E15"/>
  <c r="E16"/>
  <c r="E17"/>
  <c r="E18"/>
  <c r="E19"/>
  <c r="E12" i="10"/>
  <c r="E13"/>
  <c r="E14"/>
  <c r="E15"/>
  <c r="E16"/>
  <c r="E17"/>
  <c r="E18"/>
  <c r="E19"/>
  <c r="E13" i="4"/>
  <c r="E15"/>
  <c r="E16"/>
  <c r="E17"/>
  <c r="E18"/>
  <c r="E19"/>
  <c r="E20"/>
  <c r="E13" i="1"/>
  <c r="E14"/>
  <c r="E15"/>
  <c r="E16"/>
  <c r="E17"/>
  <c r="E18"/>
  <c r="E19"/>
  <c r="E13" i="77" l="1"/>
  <c r="E14"/>
  <c r="E15"/>
  <c r="E16"/>
  <c r="E17"/>
  <c r="E18"/>
  <c r="E19"/>
  <c r="E20"/>
  <c r="E12" l="1"/>
  <c r="E27" s="1"/>
  <c r="E23" i="16" l="1"/>
  <c r="E21" i="12" l="1"/>
  <c r="E13" i="53" l="1"/>
  <c r="E13" i="45" l="1"/>
  <c r="F22" i="31"/>
  <c r="F21" i="23"/>
  <c r="E13" i="21" l="1"/>
  <c r="E13" i="20"/>
  <c r="E13" i="13" l="1"/>
  <c r="E15"/>
  <c r="E16"/>
  <c r="E17"/>
  <c r="E18"/>
  <c r="E13" i="76"/>
  <c r="E12" i="1" l="1"/>
  <c r="E24" i="51" l="1"/>
  <c r="E13" i="18" l="1"/>
  <c r="E14"/>
  <c r="E15"/>
  <c r="E16"/>
  <c r="E17"/>
  <c r="E18"/>
  <c r="E19"/>
  <c r="H10" i="11" l="1"/>
  <c r="E14" l="1"/>
  <c r="G10" i="5"/>
  <c r="E12" i="71" l="1"/>
  <c r="E12" i="66" l="1"/>
  <c r="E13" i="65"/>
  <c r="E13" i="61" l="1"/>
  <c r="E12" i="59" l="1"/>
  <c r="E12" i="56" l="1"/>
  <c r="E19" i="55"/>
  <c r="E18"/>
  <c r="E12" i="54"/>
  <c r="E13" i="50" l="1"/>
  <c r="E13" i="47" l="1"/>
  <c r="E17" i="44" l="1"/>
  <c r="E18"/>
  <c r="E16"/>
  <c r="E15"/>
  <c r="E13"/>
  <c r="F22" i="33" l="1"/>
  <c r="F12" i="29" l="1"/>
  <c r="F22" s="1"/>
  <c r="F19" i="28" l="1"/>
  <c r="F18"/>
  <c r="F17"/>
  <c r="F16"/>
  <c r="F15"/>
  <c r="F13"/>
  <c r="F22" l="1"/>
  <c r="F22" i="26"/>
  <c r="E13" i="19" l="1"/>
  <c r="E15"/>
  <c r="E16"/>
  <c r="E17"/>
  <c r="E20" i="17"/>
  <c r="E18"/>
  <c r="E17"/>
  <c r="E16"/>
  <c r="E15"/>
  <c r="E13"/>
  <c r="E19" i="16"/>
  <c r="E18"/>
  <c r="E17"/>
  <c r="E16"/>
  <c r="E15"/>
  <c r="E13"/>
  <c r="E18" i="14" l="1"/>
  <c r="E17"/>
  <c r="E16"/>
  <c r="E15"/>
  <c r="E14"/>
  <c r="E13"/>
  <c r="E18" i="12" l="1"/>
  <c r="E17"/>
  <c r="E16"/>
  <c r="E15"/>
  <c r="E13"/>
  <c r="E20" i="11"/>
  <c r="E19"/>
  <c r="E18"/>
  <c r="E17"/>
  <c r="E16"/>
  <c r="E15"/>
  <c r="E13"/>
  <c r="E18" i="9" l="1"/>
  <c r="E17"/>
  <c r="E16"/>
  <c r="E15"/>
  <c r="E13"/>
  <c r="E18" i="8" l="1"/>
  <c r="E17"/>
  <c r="E16"/>
  <c r="E15"/>
  <c r="E13"/>
  <c r="E15" i="7"/>
  <c r="E14"/>
  <c r="E13"/>
  <c r="E21"/>
  <c r="E20"/>
  <c r="E19"/>
  <c r="E18"/>
  <c r="E17"/>
  <c r="E13" i="5" l="1"/>
  <c r="E20" l="1"/>
  <c r="E18"/>
  <c r="E17"/>
  <c r="E16"/>
  <c r="E15"/>
</calcChain>
</file>

<file path=xl/sharedStrings.xml><?xml version="1.0" encoding="utf-8"?>
<sst xmlns="http://schemas.openxmlformats.org/spreadsheetml/2006/main" count="4337" uniqueCount="453">
  <si>
    <t>АКТ №____</t>
  </si>
  <si>
    <t>приемки оказанных услуг (выполненных работ) по содержанию и текущему ремонту общего имущества в МКД</t>
  </si>
  <si>
    <t>г. Ставрополь</t>
  </si>
  <si>
    <t>Наименование вида работы (услуги)</t>
  </si>
  <si>
    <t>Переодичность  выполнения работ</t>
  </si>
  <si>
    <t>Единица измерения</t>
  </si>
  <si>
    <t>Стоимость/сметная стоимость выполненной работы (оказанной услуги) за единицу</t>
  </si>
  <si>
    <t>Цена выполненной работы (оказанной услуги)</t>
  </si>
  <si>
    <t>кв.м.</t>
  </si>
  <si>
    <t>июнь,август</t>
  </si>
  <si>
    <t>Работы, выполняемые в целях надлежащего содержания систем вентиляции и дымоудаления многоквартирных домов</t>
  </si>
  <si>
    <t>апрель,август</t>
  </si>
  <si>
    <t>шт</t>
  </si>
  <si>
    <t>Работы выполняемые в целях надлежащего содержания систем внутридомового газового оборудования в МКД</t>
  </si>
  <si>
    <t>м/п</t>
  </si>
  <si>
    <t xml:space="preserve">Работы по содержанию придомовой территории </t>
  </si>
  <si>
    <t>понедельник, суббота, покос (май,август)</t>
  </si>
  <si>
    <t>постоянно</t>
  </si>
  <si>
    <t xml:space="preserve">Аварийная служба систем водоснабжения и канализации </t>
  </si>
  <si>
    <t>непрерывно в течение года</t>
  </si>
  <si>
    <t>Аварийная служба систем отопления</t>
  </si>
  <si>
    <t xml:space="preserve">Аварийная служба систем электроснабжения </t>
  </si>
  <si>
    <t xml:space="preserve">Услуги по начислению и сбору платежей </t>
  </si>
  <si>
    <t>ИТОГ</t>
  </si>
  <si>
    <t>Настоящий акт составлен в двух экземплярах, имеющих одинаковую юридическую силу, по одному для каждой из Сторон.</t>
  </si>
  <si>
    <t>Подписи сторон:</t>
  </si>
  <si>
    <t>Исполнитель</t>
  </si>
  <si>
    <t>_______________________________________</t>
  </si>
  <si>
    <t>____________</t>
  </si>
  <si>
    <t>(должность, ФИО)</t>
  </si>
  <si>
    <t>(подпись)</t>
  </si>
  <si>
    <t>Заказчик</t>
  </si>
  <si>
    <t>Организационные работы</t>
  </si>
  <si>
    <r>
      <t xml:space="preserve">1. Исполнителем предъявлены к приемке следующие оказанные на основании договора подряда №5н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№4/1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</si>
  <si>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№13н от 30.06.2015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№2/6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Готвальда,Добролюбова</t>
    </r>
    <r>
      <rPr>
        <sz val="11"/>
        <rFont val="Times New Roman"/>
        <family val="1"/>
        <charset val="204"/>
      </rPr>
      <t>:</t>
    </r>
  </si>
  <si>
    <t>ИТОГО</t>
  </si>
  <si>
    <t>Дератизация и дезинсекция</t>
  </si>
  <si>
    <t>Работы, выполняемые в целях надлежащего содержания электрооборудования в многоквартирном доме</t>
  </si>
  <si>
    <t>Техническое обслуживание узла учета ИТП</t>
  </si>
  <si>
    <t>август</t>
  </si>
  <si>
    <r>
      <t xml:space="preserve">1. Исполнителем предъявлены к приемке следующие оказанные на основании договора подряда №14н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</si>
  <si>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t>ТО систем отопления</t>
  </si>
  <si>
    <r>
      <t xml:space="preserve">1. Исполнителем предъявлены к приемке следующие оказанные на основании договора подряда №17н от 01.04.2015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</si>
  <si>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t>Техническое обслуживание внутридомовых инженерных систем и оборудования</t>
  </si>
  <si>
    <t>Техническое обслуживание конструктивных элементов МКД</t>
  </si>
  <si>
    <r>
      <t xml:space="preserve">1. Исполнителем предъявлены к приемке следующие оказанные на основании договора подряда №18н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</si>
  <si>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№19н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</si>
  <si>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№15 от 31.12.2013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</si>
  <si>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</si>
  <si>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Гвардейский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</si>
  <si>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№16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№16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Гвардейский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</si>
  <si>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№27м от 01.10.2015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Добролюбова</t>
    </r>
    <r>
      <rPr>
        <sz val="11"/>
        <rFont val="Times New Roman"/>
        <family val="1"/>
        <charset val="204"/>
      </rPr>
      <t>:</t>
    </r>
  </si>
  <si>
    <t xml:space="preserve">5. Претензий по выполнению условий Договора Стороны друг к другу не имеют. </t>
  </si>
  <si>
    <r>
      <t xml:space="preserve">1. Исполнителем предъявлены к приемке следующие оказанные на основании договора подряда №44н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</si>
  <si>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№46н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3а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</si>
  <si>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4а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</si>
  <si>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№49н от 01.01.2015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4б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</si>
  <si>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№45н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</si>
  <si>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№31н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Каховский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</si>
  <si>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</si>
  <si>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№33н от 01.11.2015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</si>
  <si>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№35н от 30.06.2015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</si>
  <si>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№36н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</si>
  <si>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№37н от 30.09.2015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</si>
  <si>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№38н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</si>
  <si>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№39н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</si>
  <si>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№40н от 31.07.2015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</si>
  <si>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№41н от 21.10.015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10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</si>
  <si>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</si>
  <si>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№43н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Кооперативный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</si>
  <si>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</si>
  <si>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№57н от 09.07.2015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</si>
  <si>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 xml:space="preserve">То систем центрального отопления </t>
  </si>
  <si>
    <r>
      <t xml:space="preserve">1. Исполнителем предъявлены к приемке следующие оказанные на основании договора подряда №61н от 26.06.2015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</si>
  <si>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№62н от 28.06.2015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10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</si>
  <si>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 xml:space="preserve">Аварийная служба систем центрального отопления </t>
  </si>
  <si>
    <r>
      <t xml:space="preserve">1. Исполнителем предъявлены к приемке следующие оказанные на основании договора подряда №63н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</si>
  <si>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№65н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</si>
  <si>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№63н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</si>
  <si>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</si>
  <si>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№67н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</si>
  <si>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№68н от 27.08.2015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</si>
  <si>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№69н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</si>
  <si>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t>ав</t>
  </si>
  <si>
    <t>1 шт</t>
  </si>
  <si>
    <r>
      <t xml:space="preserve">1. Исполнителем предъявлены к приемке следующие оказанные на основании договора подряда №70н от 30.06.2015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28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</si>
  <si>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№71н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Ленинградский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</si>
  <si>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№87н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</si>
  <si>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№90н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</si>
  <si>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t>ТО центрального отопления</t>
  </si>
  <si>
    <r>
      <t xml:space="preserve">1. Исполнителем предъявлены к приемке следующие оказанные на основании договора подряда №91н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</si>
  <si>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№86н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</si>
  <si>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№88н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</si>
  <si>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№89н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Литейный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</si>
  <si>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№92н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</si>
  <si>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№93н от 24.06.2015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</si>
  <si>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t>Аварийная служба систем центрального отопления</t>
  </si>
  <si>
    <r>
      <t xml:space="preserve">1. Исполнителем предъявлены к приемке следующие оказанные на основании договора подряда №94н от 29.07.2015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</si>
  <si>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№96н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</si>
  <si>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№97н от 15.07.2015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</si>
  <si>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№98н от 01.06.2015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Металлистов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</si>
  <si>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№108н от 01.06.2015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</si>
  <si>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№109н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49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</si>
  <si>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№110н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</si>
  <si>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№111н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</si>
  <si>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№112н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55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</si>
  <si>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№120н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7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Объездная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</si>
  <si>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№133н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Фабричный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</si>
  <si>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№132н от 01.09.2015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Фабричный</t>
    </r>
    <r>
      <rPr>
        <sz val="11"/>
        <rFont val="Times New Roman"/>
        <family val="1"/>
        <charset val="204"/>
      </rPr>
      <t>:</t>
    </r>
  </si>
  <si>
    <t>ноябрь</t>
  </si>
  <si>
    <t>ТО систем центрального отопления</t>
  </si>
  <si>
    <r>
      <t xml:space="preserve">1. Исполнителем предъявлены к приемке следующие оказанные на основании договора подряда №134н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</si>
  <si>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№135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</si>
  <si>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№137нсп от 01.07.2015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Чкалова</t>
    </r>
    <r>
      <rPr>
        <sz val="11"/>
        <rFont val="Times New Roman"/>
        <family val="1"/>
        <charset val="204"/>
      </rPr>
      <t>:</t>
    </r>
  </si>
  <si>
    <t>4 Работы (услуги) выполненны (оказаны) полностью, в установленные сроки, с надлежащим качеством.</t>
  </si>
  <si>
    <t>Тех.обслуживание систем центрального отопления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</si>
  <si>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</si>
  <si>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Аварийное обслуживание систем отопления</t>
  </si>
  <si>
    <r>
      <t xml:space="preserve">1. Исполнителем предъявлены к приемке следующие оказанные на основании договора подряда №41н от 01.12.2015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3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Комсомольская</t>
    </r>
    <r>
      <rPr>
        <sz val="11"/>
        <rFont val="Times New Roman"/>
        <family val="1"/>
        <charset val="204"/>
      </rPr>
      <t>:</t>
    </r>
  </si>
  <si>
    <t>Работы по содержаниюмещений входящих в состав общего имущества МКД</t>
  </si>
  <si>
    <t xml:space="preserve">3.За период с 01.01.2018 г. по 31.12.2017 г. начисленно 45717,72 руб., полученно денедных средств за данный период 45717,96 руб. </t>
  </si>
  <si>
    <t>То центрального отопления</t>
  </si>
  <si>
    <t>Техобслуживание центрального отопления</t>
  </si>
  <si>
    <t>Получил:</t>
  </si>
  <si>
    <t>№ п/п</t>
  </si>
  <si>
    <t>"01" января 2019г</t>
  </si>
  <si>
    <t>Работы по содержанию помещений, входящих в состав общего имущества в МКД</t>
  </si>
  <si>
    <t>по графику</t>
  </si>
  <si>
    <t xml:space="preserve">3. За период с 01.01.2018 г. по 31.12.2018 г. начисленно 44519,04 руб., полученно денедных средств за данный период 45426,77 руб. </t>
  </si>
  <si>
    <r>
      <t xml:space="preserve">1. Исполнителем предъявлены к приемке следующие оказанные на основании договора подряда №16у от 01.08.2015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№6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Готвальда 6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</si>
  <si>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№47/2017нсу от 31.12.2017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№2/1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Биологическая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</si>
  <si>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№51/2017нсу от 31.12.2017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</t>
    </r>
    <r>
      <rPr>
        <sz val="11"/>
        <rFont val="Times New Roman"/>
        <family val="1"/>
        <charset val="204"/>
      </rPr>
      <t xml:space="preserve">11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</si>
  <si>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r>
      <t xml:space="preserve">1. Исполнителем предъявлены к приемке следующие оказанные на основании договора подряда №81н от 01.09.2016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</t>
    </r>
    <r>
      <rPr>
        <sz val="11"/>
        <rFont val="Times New Roman"/>
        <family val="1"/>
        <charset val="204"/>
      </rPr>
      <t xml:space="preserve">13 расположенного по адресу </t>
    </r>
    <r>
      <rPr>
        <b/>
        <sz val="11"/>
        <rFont val="Times New Roman"/>
        <family val="1"/>
        <charset val="204"/>
      </rPr>
      <t>ул. Готвальда</t>
    </r>
    <r>
      <rPr>
        <sz val="11"/>
        <rFont val="Times New Roman"/>
        <family val="1"/>
        <charset val="204"/>
      </rPr>
      <t>:</t>
    </r>
  </si>
  <si>
    <t xml:space="preserve">3.  За период с 01.01.2018 г. по 31.12.2018 г. начисленно 76158 руб., полученно денедных средств за данный период 76800 руб. </t>
  </si>
  <si>
    <t>3.  За период с 01.01.2018 г. по 31.12.2018 г. начисленно 75247,32 руб., полученно денедных средств за данный период 75266,88 руб.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</si>
  <si>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Биологическая,2/1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</si>
  <si>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>ул. Биологическая,4/1</t>
    </r>
    <r>
      <rPr>
        <sz val="11"/>
        <rFont val="Times New Roman"/>
        <family val="1"/>
        <charset val="204"/>
      </rPr>
      <t>, 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</si>
  <si>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Готвальда2/6,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</si>
  <si>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</si>
  <si>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</si>
  <si>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</si>
  <si>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</si>
  <si>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</si>
  <si>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</si>
  <si>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</si>
  <si>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</si>
  <si>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Готвальда 15,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</si>
  <si>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Гвардейский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</si>
  <si>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Гвардейский 16,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</si>
  <si>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Добролюбова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</si>
  <si>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Дзержинского,27Б,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</si>
  <si>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№16нсу/2018 от 01.06.2018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27Б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Дзержинского</t>
    </r>
    <r>
      <rPr>
        <sz val="11"/>
        <rFont val="Times New Roman"/>
        <family val="1"/>
        <charset val="204"/>
      </rPr>
      <t>:</t>
    </r>
  </si>
  <si>
    <t xml:space="preserve">Проведение  осмотров, необходимых для надлежащего содержания конструктивных элементов, входящих в состав общего имущества МКД </t>
  </si>
  <si>
    <t>два раза в год</t>
  </si>
  <si>
    <t>Общие работы, выполняемые для надлежащего содержания систем водоснабжения (холодного,горячего), отопления и водоотведения в многоквартирных домах</t>
  </si>
  <si>
    <t>3. Задолженность на 01.01.2019 года составляет 5575,14 руб. За период с 01.06.2018 г. по 31.12.2018 г. начисленно 34476,54 руб., полученно денедных средств за данный период 24026,14 руб.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</si>
  <si>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</si>
  <si>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3а,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</si>
  <si>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</si>
  <si>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4а,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</si>
  <si>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 xml:space="preserve">3. За период с 01.01.2018 г. по 31.12.2018 г. начисленно 58097,16 руб., полученно денедных средств за данный период 53048,28 руб. 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</si>
  <si>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4б,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</si>
  <si>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Комсомольская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</si>
  <si>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Каховский 22,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</si>
  <si>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</si>
  <si>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 xml:space="preserve">3.За период с 01.01.2018 г. по 31.12.2018 г. начисленно 56561,65 руб., полученно денедных средств за данный период 56546,43 руб. 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</si>
  <si>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</si>
  <si>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</si>
  <si>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</si>
  <si>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</si>
  <si>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</si>
  <si>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</si>
  <si>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</si>
  <si>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10,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</si>
  <si>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</si>
  <si>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 xml:space="preserve">3.  На 01.01.2019 года задолженность составляет 20442,02 руб. За период с 01.01.2017 г. по 31.10.2017 г. начисленно 81088,98 руб., полученно денедных средств за данный период 83542,51 руб. </t>
  </si>
  <si>
    <t xml:space="preserve">3.  На 01.01.2019 года задолженность составляет 47000,58 руб. За период с 01.01.2018 г. по 30.11.2018 г. начисленно 46466,84 руб., полученно денедных средств за данный период 34466,34 руб. </t>
  </si>
  <si>
    <t>3.На 01.01.2019 года задолженность составляет 4442,68 руб. За период с 01.01.2018 г. по 30.09.2018 г. начисленно 34984,01 руб., полученно денедных средств за данный период 38151,72 руб.</t>
  </si>
  <si>
    <t>3.На 01.01.2019 года задолженность составляет 1216,62 руб. За период с 01.01.2018 г. по 31.12.2018 г. начисленно 44230,10 руб., полученно денедных средств за данный период 43419 руб.</t>
  </si>
  <si>
    <t xml:space="preserve">3.На 01.01.2017 года задолженность составляет 29767,69 руб. За период с 01.01.2017 г. по 31.12.2017 г. начисленно 44013,55 руб., полученно денедных средств за данный период 39157,93 руб. 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</si>
  <si>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Кооперативный 12,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</si>
  <si>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</si>
  <si>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</si>
  <si>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</si>
  <si>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10,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</si>
  <si>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</si>
  <si>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</si>
  <si>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</si>
  <si>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19,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</si>
  <si>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</si>
  <si>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</si>
  <si>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</si>
  <si>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28,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</si>
  <si>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Ленинградский 29,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</si>
  <si>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3.За период с 01.01.2018 г. по 31.12.2018 г. начисленно 44439,37 руб., полученно денедных средств за данный период 44944,29 руб.</t>
  </si>
  <si>
    <t xml:space="preserve">3.На 01.01.2019 года задолженность составляет 23496,85 руб. За период с 01.01.2018 г. по 31.12.2018 г. начисленно 43188,16 руб., полученно денедных средств за данный период 45262,33 руб. </t>
  </si>
  <si>
    <t xml:space="preserve">3.На 01.01.2019 года задолженность составляет 12630,25 руб. За период с 01.01.2018 г. по 31.12.2018 г. начисленно 44963,75 руб., полученно денедных средств за данный период 48329,12 руб. </t>
  </si>
  <si>
    <t>0,74/1,47</t>
  </si>
  <si>
    <t>1,04/0,6</t>
  </si>
  <si>
    <t>0,69/0,72</t>
  </si>
  <si>
    <t>7,23/8,16</t>
  </si>
  <si>
    <t>0,2/0,43</t>
  </si>
  <si>
    <t>0,53/1,62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</si>
  <si>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</si>
  <si>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</si>
  <si>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</si>
  <si>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</si>
  <si>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</si>
  <si>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Литейный 13,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</si>
  <si>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</si>
  <si>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</si>
  <si>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</si>
  <si>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6,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</si>
  <si>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</si>
  <si>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Металлистов 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</si>
  <si>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</si>
  <si>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49,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</si>
  <si>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</si>
  <si>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</si>
  <si>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55,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</si>
  <si>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Объездная 7,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</si>
  <si>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Фабричный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</si>
  <si>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Фабричный 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</si>
  <si>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</si>
  <si>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42,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</si>
  <si>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Чкалова 33,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</si>
  <si>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0,55/1,04</t>
  </si>
  <si>
    <t>0,31/0,34</t>
  </si>
  <si>
    <t>5,45/6,68</t>
  </si>
  <si>
    <t>0,74/0,89</t>
  </si>
  <si>
    <t>0,3/0,32</t>
  </si>
  <si>
    <t>0,53/0,57</t>
  </si>
  <si>
    <t>0,43/1,06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</si>
  <si>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</si>
  <si>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электрооборудования в мкд</t>
  </si>
  <si>
    <t xml:space="preserve">3.На 01.01.2019 года задолженность составляет 3327,02 руб. За период с 01.01.2018 г. по 31.12.2018 г. начисленно 67821,65 руб., полученно денедных средств за данный период 68960,88 руб. </t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</si>
  <si>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Московская 45,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</si>
  <si>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№53/2017нсу от 01.04.2018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45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Московская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</si>
  <si>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1/1,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</si>
  <si>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№120н от 01.07.2018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1/1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</si>
  <si>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1/2,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</si>
  <si>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t>0,8/0,6</t>
  </si>
  <si>
    <t>0,93/0,52</t>
  </si>
  <si>
    <t>1,04/0,84</t>
  </si>
  <si>
    <t>1,28/3,58</t>
  </si>
  <si>
    <t>2,48/2,98</t>
  </si>
  <si>
    <t>0,09/0,15</t>
  </si>
  <si>
    <t>0,81/0,89</t>
  </si>
  <si>
    <t>0,45/0,5</t>
  </si>
  <si>
    <t>0,31/0,32</t>
  </si>
  <si>
    <t>1,92/0,53</t>
  </si>
  <si>
    <r>
      <t xml:space="preserve">1. Исполнителем предъявлены к приемке следующие оказанные на основании договора подряда №55/2017нсу от 26.11.2017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1/2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 1/2</t>
    </r>
    <r>
      <rPr>
        <sz val="11"/>
        <rFont val="Times New Roman"/>
        <family val="1"/>
        <charset val="204"/>
      </rPr>
      <t>:</t>
    </r>
  </si>
  <si>
    <r>
      <t xml:space="preserve">Собственники помещений в МКД, расположенном по адресу </t>
    </r>
    <r>
      <rPr>
        <b/>
        <sz val="11"/>
        <rFont val="Times New Roman"/>
        <family val="1"/>
        <charset val="204"/>
      </rPr>
      <t xml:space="preserve">ул. Надежденский 1/4, </t>
    </r>
    <r>
      <rPr>
        <sz val="11"/>
        <rFont val="Times New Roman"/>
        <family val="1"/>
        <charset val="204"/>
      </rPr>
      <t>именуемые в дальнейшем "Заказчик", в лице____________________ являющегося собственником квартиры №______, находящейся в данном МКД, действующего на основании __________________________, с одной стороны, и ООО Управляющей компанией "Авантаж", именуемое в дальнейшем "Исполнитель", в лице генерального директора Ефимовой Татьяны Игорьевны, действующей на основании Лицензии, с другой стороны, совместно именуемые "Стороны", составили настоящий Акт о нижеследующем:</t>
    </r>
  </si>
  <si>
    <r>
      <t xml:space="preserve">1. Исполнителем предъявлены к приемке следующие оказанные на основании договора подряда №120н от 01.11.2018 г. услуги и выполненные работы по содержанию и текущему ремонту общего имущества в МКД </t>
    </r>
    <r>
      <rPr>
        <b/>
        <sz val="11"/>
        <rFont val="Times New Roman"/>
        <family val="1"/>
        <charset val="204"/>
      </rPr>
      <t>№ 1/4</t>
    </r>
    <r>
      <rPr>
        <sz val="11"/>
        <rFont val="Times New Roman"/>
        <family val="1"/>
        <charset val="204"/>
      </rPr>
      <t xml:space="preserve"> расположенного по адресу </t>
    </r>
    <r>
      <rPr>
        <b/>
        <sz val="11"/>
        <rFont val="Times New Roman"/>
        <family val="1"/>
        <charset val="204"/>
      </rPr>
      <t>ул. Надежденский</t>
    </r>
    <r>
      <rPr>
        <sz val="11"/>
        <rFont val="Times New Roman"/>
        <family val="1"/>
        <charset val="204"/>
      </rPr>
      <t>:</t>
    </r>
  </si>
  <si>
    <t>0,8/0,4</t>
  </si>
  <si>
    <t>2,83/3,07</t>
  </si>
  <si>
    <t>2,08/1,21</t>
  </si>
  <si>
    <t>Текущий ремонт подъезда (КС-2)</t>
  </si>
  <si>
    <t>руб</t>
  </si>
  <si>
    <t>Замена общедомовых водомеров (КС-2)</t>
  </si>
  <si>
    <t>Ремонт кровли и балконных плит (КС-2) доп.ср-ва</t>
  </si>
  <si>
    <t>Смена канализационного выпуска (КС-2)</t>
  </si>
  <si>
    <t>Замена водомера (КС-2)</t>
  </si>
  <si>
    <t>Замена электросчетчика (КС-2)</t>
  </si>
  <si>
    <t>Смена муфт</t>
  </si>
  <si>
    <t>Смена ПП трубы в подвале ДУ 40</t>
  </si>
  <si>
    <t>Ремонт групповых щитков</t>
  </si>
  <si>
    <t>Смена ламп светильников</t>
  </si>
  <si>
    <t>Ремонт штукатурки</t>
  </si>
  <si>
    <t>Смена уголка Ду 26</t>
  </si>
  <si>
    <t>Смена выключателей и ламп</t>
  </si>
  <si>
    <t>Поверка приборов учета</t>
  </si>
  <si>
    <t>Смена канализационной трубы</t>
  </si>
  <si>
    <t xml:space="preserve">   </t>
  </si>
  <si>
    <t>Смена ламп и прокладка кабеля</t>
  </si>
  <si>
    <t>ТО системы центрального отопления</t>
  </si>
  <si>
    <t>Услуги автовышки</t>
  </si>
  <si>
    <t>Ремонт кровли</t>
  </si>
  <si>
    <t>перерасход</t>
  </si>
  <si>
    <t>Смена сгона</t>
  </si>
  <si>
    <t>Замена общедомового счетчика</t>
  </si>
  <si>
    <t>Завоз песка</t>
  </si>
  <si>
    <t>Покупка материалов</t>
  </si>
  <si>
    <t>Смена дверных приборов</t>
  </si>
  <si>
    <t>Смена ламп</t>
  </si>
  <si>
    <t>Смена дверных пружин</t>
  </si>
  <si>
    <t>Смена монометра</t>
  </si>
  <si>
    <t>Смена ламп патронов</t>
  </si>
  <si>
    <t>Смена канализационной трубы ДУ110</t>
  </si>
  <si>
    <t>Ремонт входов (КС-2)</t>
  </si>
  <si>
    <t>Смена ламп, патронов</t>
  </si>
  <si>
    <t>Смена отвода от перехода</t>
  </si>
  <si>
    <t>Заделка выбоин</t>
  </si>
  <si>
    <t>Смена муфт на воде водопровода Ду 50</t>
  </si>
  <si>
    <t>Заделка трещин</t>
  </si>
  <si>
    <t>Консультация Печника</t>
  </si>
  <si>
    <t>Герметизация швов</t>
  </si>
  <si>
    <t>Электроэнергия по нормативу</t>
  </si>
  <si>
    <t>Водоснабжение по нормативу</t>
  </si>
  <si>
    <t>0,1/0,48</t>
  </si>
  <si>
    <t>4,07/4,32</t>
  </si>
  <si>
    <t>1,64/0,65</t>
  </si>
  <si>
    <t>Смена петель</t>
  </si>
  <si>
    <t>Смена труб в подвале</t>
  </si>
  <si>
    <t>Замена канализационного аывуска</t>
  </si>
  <si>
    <t>Ремонт групповых считков</t>
  </si>
  <si>
    <t>Смена ПП трубы в подвале</t>
  </si>
  <si>
    <t>Ремонт подъезда</t>
  </si>
  <si>
    <t>Водоснабжение в составе тарифа</t>
  </si>
  <si>
    <t>Электроэнергия в составе тарифа</t>
  </si>
  <si>
    <t>Смена ПП трубы в подвале ДУ 50</t>
  </si>
  <si>
    <t>Смена светильников</t>
  </si>
  <si>
    <t>Ремонт кровли ремонт фасада</t>
  </si>
  <si>
    <t>Смена ПП трубы ДУ 25</t>
  </si>
  <si>
    <t>Смена дверных петель</t>
  </si>
  <si>
    <t>Смена сгона ДУ15</t>
  </si>
  <si>
    <t>Ремонт штукатурки фасада</t>
  </si>
  <si>
    <t>Ремонт фасада</t>
  </si>
  <si>
    <t>Окраска труб</t>
  </si>
  <si>
    <t>Подготовка дома к сезонной эксплуатации</t>
  </si>
  <si>
    <t>3. На 01.01.2019 г задолженость составляет 12406,73 руб. За период с 01.01.2018 г. по 31.12.2018 г. начисленно 220730,83 руб., полученно денедных средств за данный период 226075,35 руб.</t>
  </si>
  <si>
    <t>2. Всего за период с 01.01.2018 г по 31.12.2018 г. выполненно работ (оказанно услуг) на общую сумму 253450 (двести пятьдесят три тысячи четыреста пятьдесят) рублей 80 коп.</t>
  </si>
  <si>
    <t>3. На 01.01.2019 г задолженость составляет 18419,43 руб. За период с 01.01.2018 г. по 31.12.2018 г. начисленно 93478,54 руб., полученно денедных средств за данный период 105299,40 руб.</t>
  </si>
  <si>
    <t>2. Всего за период с 01.01.2018 г по 31.12.2018 г. выполненно работ (оказанно услуг) на общую сумму 86017,26 (восемьдесят шесть тысяч семнадцать ) рублей 26 коп.</t>
  </si>
  <si>
    <t>3. На 01.01.2019 г задолженость составляет 11660,22 руб. За период с 01.01.2018 г. по 31.12.2018 г. начисленно 101012,52 руб., полученно денедных средств за данный период 100808 руб.</t>
  </si>
  <si>
    <t>2. Всего за период с 01.01.2018 г по 31.12.2018 г. выполненно работ (оказанно услуг) на общую сумму 125707 (стодвадцать пять тысяч семьсот семь) рублей 71 коп.</t>
  </si>
  <si>
    <t xml:space="preserve">3. На 01.01.2019 г задолженость составляет 129963,60 руб. За период с 01.01.2018 г. по 31.12.2018 г. начисленно 88510,14 руб., полученно денедных средств за данный период 70962 руб. </t>
  </si>
  <si>
    <t>2. Всего за период с 01.01.2018 г по 31.12.2018 г. выполненно работ (оказанно услуг) на общую сумму 94907 (девяносто четыри тысячи девятьсот семь) рублей 43 коп.</t>
  </si>
  <si>
    <t>2. Всего за период с 01.01.2018 г по 31.12.2018 г. выполненно работ (оказанно услуг) на общую сумму 50051(пятьдесят тысяч пятьдесят один) рубль 11 коп.</t>
  </si>
  <si>
    <t xml:space="preserve">3. На 01.01.2019 г задолженость составляет 66734,04 руб. За период с 01.01.2018 г. по 31.12.2018 г. начисленно 73180,75 руб., полученно денедных средств за данный период 64085,73 руб. </t>
  </si>
  <si>
    <t>2. Всего за период с 01.01.2018 г по 31.12.2018 г. выполненно работ (оказанно услуг) на общую сумму 80353 (восемьдесят тысяч триста пятьдесят три) рубля 78 коп.</t>
  </si>
  <si>
    <t>3.На 01.01.2019 г задолженость составляет 9844,83 руб. За период с 01.01.2018 г. по 31.12.2018 г. начисленно 98586,31 руб., полученно денедных средств за данный период 91661,31руб.</t>
  </si>
  <si>
    <t>2. Всего за период с 01.01.2018 г по 31.12.2018 г. выполненно работ (оказанно услуг) на общую сумму 121173 (сто двадцать одна тысяча сто семьдесят три) рубля 89 коп.</t>
  </si>
  <si>
    <t xml:space="preserve">3. На 01.01.2019 г задолженость составляет 75145,16 руб. За период с 01.01.2018 г. по 31.12.2018 г. начисленно 77463 руб., полученно денедных средств за данный период 60913,82 руб. </t>
  </si>
  <si>
    <t>2. Всего за период с 01.01.2018 г по 31.12.2018 г. выполненно работ (оказанно услуг) на общую сумму 74696,93 (семьдесят четыри тысячи шестьсот девяносто шесть) рублей 93 коп.</t>
  </si>
  <si>
    <t>2. Всего за период с 01.01.2018 г по 31.12.2018 г. выполненно работ (оказанно услуг) на общую сумму 43576 (сорок три тысячи пятьсот семьдесят шесть) рублей 70 коп.</t>
  </si>
  <si>
    <t>2. Всего за период с 01.01.2018 г по 31.12.2018 г. выполненно работ (оказанно услуг) на общую сумму 214413 (двести четырнадцать тысяч четыреста тринадцать) рублей 43 коп.</t>
  </si>
  <si>
    <t xml:space="preserve">3.Задолженность на 01.01.2019 года составляет 24797,14 руб. За период с 01.01.2018 г. по 31.12.2018 г. начисленно 171772,13 руб., полученно денедных средств за 2018 год 166785,81 руб. </t>
  </si>
  <si>
    <t xml:space="preserve">3.Задолженность на 01.01.2019 года составляет 4192,29 руб. За период с 01.01.2018 г. по 31.12.2018 г. начисленно 63854,22 руб., полученно денедных средств за 2017 год 64739,30 руб. </t>
  </si>
  <si>
    <t>2. Всего за период с 01.01.2018 г по 31.12.2018 г. выполненно работ (оказанно услуг) на общую сумму 75966 (семьдесят пять тысяч девятьсот шестьдесят шесть) рублей 34 коп.</t>
  </si>
  <si>
    <t>2. Всего за период с 01.01.2018 г по 31.12.2018 г. выполненно работ (оказанно услуг) на общую сумму 78117 (семьдесят восемь тысяч сто семнадцать) рублей 88 коп.</t>
  </si>
  <si>
    <t xml:space="preserve">3.Задолженность на 01.01.2019 года составляет 8603,24 руб. За период с 01.01.2018 г. по 31.12.2018 г. начисленно 59734,85 руб., полученно денедных средств за 2017 год 57699,25 руб. </t>
  </si>
  <si>
    <t>2. Всего за период с 01.01.2018 г по 31.12.2018 г. выполненно работ (оказанно услуг) на общую сумму 105305 (сто пять тысяч триста пять) рублей 13 коп.</t>
  </si>
  <si>
    <t xml:space="preserve">3. Задолженность на 01.01.2019 года составляет 1053,30 руб. За период с 01.01.2018 г. по 31.12.2018 г. начисленно 98265,53 руб., полученно денедных средств за данный период 97738,95 руб. </t>
  </si>
  <si>
    <t>2. Всего за период с 01.01.2018 г по 31.12.2018 г. выполненно работ (оказанно услуг) на общую сумму 74360 (семьдесят четыри тысячи триста шестьдесят) рублей 03 коп.</t>
  </si>
  <si>
    <t>2. Всего за период с 01.06.2018 г по 31.12.2018 г. выполненно работ (оказанно услуг) на общую сумму 41528 (сорок одна тысяча пятьдесят восемь) рублей 83 коп.</t>
  </si>
  <si>
    <t>2. Всего за период с 01.01.2018 г по 31.12.2018 г. выполненно работ (оказанно услуг) на общую сумму 71365 (семьдесят одина тысяча триста шестьдесят пять) рублей 95 коп.</t>
  </si>
  <si>
    <t>2. Всего за период с 01.01.2018 г по 31.12.2018 г. выполненно работ (оказанно услуг) на общую сумму 62491 (шестьдесят две тысячи четыреста девяносто один) рубль 87 коп.</t>
  </si>
  <si>
    <t>3.  На 01.01.2019 г задолженость составляет 1464,32 руб. За период с 01.01.2018 г. по 31.12.2018 г. начисленно 53990,50 руб., полученно денедных средств за данный период 69813,82 руб.</t>
  </si>
  <si>
    <t xml:space="preserve">3.  На 01.01.2019 года задолженность составляет 1737,78 руб. За период с 01.01.2018 г. по 31.12.2018 г. начисленно 81230,48 руб., полученно денедных средств за данный период 81107,71 руб. </t>
  </si>
  <si>
    <t xml:space="preserve">3.  На 01.01.2019 года задолженность составляет 1423,52 руб. За период с 01.01.2018 г. по 31.12.2018 г. начисленно 62411,18 руб., полученно денедных средств за данный период 62344,78 руб. </t>
  </si>
  <si>
    <t>2. Всего за период с 01.01.2018 г по 31.12.2018 г. выполненно работ (оказанно услуг) на общую сумму 81887 (восемьдесят одна тысяча восмьсот восемьдесят семь) рублей 19 коп.</t>
  </si>
  <si>
    <t>2. Всего за период с 01.12.2018 г по 31.12.2018 г. выполненно работ (оказанно услуг) на общую сумму  95819 (девяносто пять тысяч восемьсот девятнадцать) рублей 27 коп.</t>
  </si>
  <si>
    <t>2. Всего за период с 01.01.2018 г по 31.12.2018 г. выполненно работ (оказанно услуг) на общую сумму 55590 (пятьдесят пять тысяч пятьсот девяносто) рублей 82 коп.</t>
  </si>
  <si>
    <t>2. Всего за период с 01.01.2018 г по 31.12.2018 г. выполненно работ (оказанно услуг) на общую сумму 63475 (шестьдесят три тысячи четыреста семьдесят пять) рублей 42 коп.</t>
  </si>
  <si>
    <t>2. Всего за период с 01.01.2018 г по 31.12.2018 г. выполненно работ (оказанно услуг) на общую сумму 118032 (сто восемнадцать тысяч тридцать два) рубля 41 коп.</t>
  </si>
  <si>
    <t xml:space="preserve">3. На 01.01.2019 года задолженность составляет 1760,18 руб. За период с 01.01.2018 г. по 31.12.2018 г. начисленно 76990,82 руб., полученно денедных средств за данный период 107839,24 руб. </t>
  </si>
  <si>
    <t>2. Всего за период с 01.01.2018 г по 31.10.2017 г. выполненно работ (оказанно услуг) на общую сумму 92482 (девяносто две тысячи четыреста восемьдесят два) рубля 08 коп.</t>
  </si>
  <si>
    <t>2. Всего за период с 01.01.2018 г по 31.12.2018 г. выполненно работ (оказанно услуг) на общую сумму 44515 (сорок четыри тысячи пятьсот пятнадцать) рублей 77 коп.</t>
  </si>
  <si>
    <t>3.  На 01.01.2019 года задолженность составляет 26067,62 руб. За период с 01.01.2018 г. по 31.12.2018 г. начисленно 42149,95 руб., полученно денедных средств за данный период 45663,25 руб.</t>
  </si>
  <si>
    <t>2. Всего за период с 01.01.2018 г по 31.12.2018 г. выполненно работ (оказанно услуг) на общую сумму 49638 (сорок девять тысяч шестьсот тридцать восемь) рублей 73 коп.</t>
  </si>
  <si>
    <t xml:space="preserve">3. На 01.01.2019 года задолженность составляет 3922,38 руб. За период с 01.01.2018 г. по 31.12.2018 г. начисленно 47157,34 руб., полученно денедных средств за данный период 45004,44 руб. </t>
  </si>
  <si>
    <t>2. Всего за период с 01.01.2018 г по 30.11.2017 г. выполненно работ (оказанно услуг) на общую сумму 65720 (шестьдесят пять тысяч семьсот двадцать) рублей 58 коп.</t>
  </si>
  <si>
    <t xml:space="preserve">3.  На 01.01.2019 года задолженность составляет 16537,73 руб. За период с 01.01.2018 г. по 31.12.2018 г. начисленно 37110,43 руб., полученно денедных средств за данный период 31848,12 руб. </t>
  </si>
  <si>
    <t>2. Всего за период с 01.01.2018 г по 31.12.2018 г. выполненно работ (оказанно услуг) на общую сумму 41719 (сорок одна тысяча семьсот девятнадцать) рублей 14 коп.</t>
  </si>
  <si>
    <t xml:space="preserve">3.  На 01.01.2019 года задолженность составляет 19176,94 руб. За период с 01.01.2018 г. по 31.12.2018 г. начисленно 44742,89 руб., полученно денедных средств за данный период 41385,99 руб. </t>
  </si>
  <si>
    <t>2. Всего за период с 01.01.2018 г по 31.12.2018 г. выполненно работ (оказанно услуг) на общую сумму 44441 (сорок четыри тысячи четыреста сорок один) рубль 22 коп.</t>
  </si>
  <si>
    <t>3.На 01.01.2019 года задолженность составляет 7411,66 руб. За период с 01.01.2018 г. по 31.12.2018 г. начисленно 41352,77 руб., полученно денедных средств за данный период 37597,03 руб.</t>
  </si>
  <si>
    <t>2. Всего за период с 01.01.2018 г по 31.12.2018 г. выполненно работ (оказанно услуг) на общую сумму  41675 (сорок одна тысяча шестьсот семьдесят пять) рублей 35 коп.</t>
  </si>
  <si>
    <t>3.На 01.01.2019 года задолженность составляет 2276,20 руб. За период с 01.01.2018 г. по 31.12.2018 г. начисленно 39483,44 руб., полученно денедных средств за данный период 39460,58 руб.</t>
  </si>
  <si>
    <t>2. Всего за период с 01.01.2018 г по 31.12.2018 г. выполненно работ (оказанно услуг) на общую сумму 38565 (тридцать восемь тысяч пятьсот шестьдесят пять) рублей 90 коп.</t>
  </si>
  <si>
    <t xml:space="preserve">3.На 01.01.2019 года задолженность составляет 4218,54 руб. За период с 01.01.2018 г. по 31.12.2018 г. начисленно 46980,36 руб., полученно денедных средств за данный период 46231,23 руб. </t>
  </si>
  <si>
    <t>2. Всего за период с 01.01.2018 г по 31.12.2018 г. выполненно работ (оказанно услуг) на общую сумму 42809 (сорок две тысячи восемьсот девять) рублей 41 коп.</t>
  </si>
  <si>
    <t>2. Всего за период с 01.01.2017 г по 30.09.2018 г. выполненно работ (оказанно услуг) на общую сумму 35030 (тридцать пять тысяч тридцать) рублей 96 коп.</t>
  </si>
  <si>
    <t>2. Всего за период с 01.01.2018 г по 31.12.2018 г. выполненно работ (оказанно услуг) на общую сумму 40640 (сорок тысяч шестьсот сорок) рублей 08 коп.</t>
  </si>
  <si>
    <t>2. Всего за период с 01.01.2018 г по 31.12.2018 г. выполненно работ (оказанно услуг) на общую сумму 40053 (сорок тысяч пятьдесят три) рубля 99 коп.</t>
  </si>
  <si>
    <t>2. Всего за период с 01.01.2018г по 31.12.2018 г. выполненно работ (оказанно услуг) на общую сумму 60615 (шестьдесят тысяч шестьсот пятнадцать) рублей 74 коп.</t>
  </si>
  <si>
    <t>3.На 01.01.2019 года задолженность составляет 10917,2 руб. За период с 01.01.2018 г. по 31.12.2018 г. начисленно 52662,96 руб., полученно денедных средств за данный период 46137,19 руб.</t>
  </si>
  <si>
    <t>2. Всего за период с 01.01.2018 г по 31.12.2018 г. выполненно работ (оказанно услуг) на общую сумму 66108 (шестьдесят шесть тысяч сто восемь) рублей 16 коп.</t>
  </si>
  <si>
    <t xml:space="preserve">3. На 01.01.2019 года сумма задолженности составляет 24333,54 руб. За период с 01.01.2018 г. по 31.12.2018 г. начисленно 59350,90 руб., полученно денедных средств за данный период 51362,34 руб. </t>
  </si>
  <si>
    <t xml:space="preserve">3. На 01.01.2019 года сумма задолженности составляет 27011,47 руб. За период с 01.01.2018 г. по 31.12.2018 г. начисленно 54557,35 руб., полученно денедных средств за данный период 49979,38 руб. </t>
  </si>
  <si>
    <t>2. Всего за период с 01.01.2018 г по 31.12.2018 г. выполненно работ (оказанно услуг) на общую сумму 62313 (шестьдесят две тысячи триста тринадцать) рублей 28 коп.</t>
  </si>
  <si>
    <t>2. Всего за период с 01.01.2018 г по 31.12.2018 г. выполненно работ (оказанно услуг) на общую сумму 61548 (шестьдесят одна тысяча пятьсот сорок восемь) рублей 37 коп.</t>
  </si>
  <si>
    <t xml:space="preserve">3.На 01.01.2019 года задолженность составляет 48256,36 руб. За период с 01.01.2018 г. по 31.12.2018 г. начисленно 53349,29 руб., полученно денедных средств за данный период 52153,70руб. </t>
  </si>
  <si>
    <t>2. Всего за период с 01.01.2018 г по 31.12.2018 г. выполненно работ (оказанно услуг) на общую сумму 59776 (пятьдесят девять тысяч семьсот семьдесят шесть) рублей 79 коп.</t>
  </si>
  <si>
    <t>2. Всего за период с 01.01.2018 г по 31.12.2018 г. выполненно работ (оказанно услуг) на общую сумму 64175 (шестьдесят четыри тысячи сто семьдесят пять) рублей 92 коп.</t>
  </si>
  <si>
    <t xml:space="preserve">3.На 01.01.2019 года задолженность составляет 36808,46 руб. За период с 01.01.2018 г. по 31.12.2018 г. начисленно 48791,48 руб., полученно денедных средств за данный период 40038,57 руб. </t>
  </si>
  <si>
    <t xml:space="preserve">3.На 01.01.2019 года задолженность составляет 10889,69 руб. За период с 01.01.2018 г. по 31.12.2018 г. начисленно 54169,67 руб., полученно денедных средств за данный период 47623,26 руб. </t>
  </si>
  <si>
    <t>2. Всего за период с 01.01.2018 г по 31.12.2018 г. выполненно работ (оказанно услуг) на общую сумму 61391 (шестьдесят одна тысяча триста девяносто один) рубль 51 коп.</t>
  </si>
  <si>
    <t>2. Всего за период с 01.01.2018 г по 31.12.2018 г. выполненно работ (оказанно услуг) на общую сумму 63525 (шестьдесят три тысячи пятьсот двадцать пять) рублей 03 коп.</t>
  </si>
  <si>
    <t xml:space="preserve">3.На 01.01.2019 года задолженность составляет 1264,90 руб. За период с 01.01.2018 г. по 31.12.2018 г. начисленно 55121,80 руб., полученно денедных средств за данный период 56603,21 руб. </t>
  </si>
  <si>
    <t>2. Всего за период с 01.01.2018 г по 31.12.2018 г. выполненно работ (оказанно услуг) на общую сумму 74962 (семьдесят четыри тысячи девятьсот шестьдесят два) рубля 42 коп.</t>
  </si>
  <si>
    <t xml:space="preserve">3.На 01.01.2019 года задолженность составляет 24657,77 руб. За период с 01.01.2018 г. по 31.12.2018 г. начисленно 64367,78 руб., полученно денедных средств за данный период 73527,46 руб. </t>
  </si>
  <si>
    <t>2. Всего за период с 01.01.2018 г по 31.12.2018 г. выполненно работ (оказанно услуг) на общую сумму 56056 (пятьдесят шесть тысяч пятьдесят шесть) рублей 03 коп.</t>
  </si>
  <si>
    <t>2. Всего за период с 01.01.2018 г по 31.12.2018 г. выполненно работ (оказанно услуг) на общую сумму 54725,49 (пятьдесят четыри тысячи семьсот двадцать пять) рублей 49 коп.</t>
  </si>
  <si>
    <t xml:space="preserve">3.На 01.01.2019 года задолженность составляет 32943,13 руб. За период с 01.01.2018 г. по 31.12.2018 г. начисленно 56097,55 руб., полученно денедных средств за данный период 49497,01 руб. </t>
  </si>
  <si>
    <t>2. Всего за период с 01.01.2018 г по 31.12.2018 г. выполненно работ (оказанно услуг) на общую сумму 70439 (семьдесят тысяч четыреста тридцать девять) рублей 59 коп.</t>
  </si>
  <si>
    <t xml:space="preserve">3.На 01.01.2019 года задолженность составляет 19493,90 руб. За период с 01.01.2018 г. по 31.12.2018 г. начисленно 62048,64 руб., полученно денедных средств за данный период 64249,50 руб. </t>
  </si>
  <si>
    <t>2. Всего за период с 01.01.2018 г по 31.12.2018 г. выполненно работ (оказанно услуг) на общую сумму 129129 (сто двадцать девять тысяч сто двадцать девять) рублей 52 коп.</t>
  </si>
  <si>
    <t>2. Всего за период с 01.01.2018 г по 31.12.2018 г. выполненно работ (оказанно услуг) на общую сумму 77383 (семьдесят семь тысяч триста восемьдесят три) рубля 13 коп.</t>
  </si>
  <si>
    <t>3.На 01.01.2019 года задолженность составляет 45401,74 руб. За период с 01.01.2018 г. по 31.12.2018 г. начисленно 76020,79 руб., полученно денедных средств за данный период 70344,72 руб.</t>
  </si>
  <si>
    <t>2. Всего за период с 01.01.2018 г по 31.12.2018 г. выполненно работ (оказанно услуг) на общую сумму 45163 (сорок пять тысяч сто шестьдесят три) рубля 61 коп.</t>
  </si>
  <si>
    <t xml:space="preserve">3.На 01.01.2019 года задолженность составляет 2367,44 руб. За период с 01.01.2018 г. по 31.12.2018 г. начисленно 49037,26 руб., полученно денедных средств за данный период 67940,59 руб. </t>
  </si>
  <si>
    <t>"01" января 2019 г</t>
  </si>
  <si>
    <t>2. Всего за период с 01.01.2018 г по 31.12.2018 г. выполненно работ (оказанно услуг) на общую сумму 67084 (шестьдесят семь тысяч восемьдесят четыри) рубля 28 коп.</t>
  </si>
  <si>
    <t xml:space="preserve">3.На 01.01.2019 года задолженность составляет 17965,84 руб. За период с 01.01.2018 г. по 31.12.2018 г. начисленно 55850,93 руб., полученно денедных средств за данный период 50503,08 руб. </t>
  </si>
  <si>
    <t>2. Всего за период с 01.01.2018 г по 31.12.2018 г. выполненно работ (оказанно услуг) на общую сумму 46535 (сорок шесть тысяч пятьсот тридцать пять) рублей 58 коп.</t>
  </si>
  <si>
    <t>3.На 01.01.2019 года задолженность составляет 987,17 руб. За период с 01.01.2018 г. по 31.12.2018 г. начисленно 47993,99 руб., полученно денедных средств за данный период 47912,28 руб., резервный фонд начислено 2121,75 руб., получено 1372,21руб.</t>
  </si>
  <si>
    <t>2. Всего за период с 01.01.2018 г по 31.12.2018 г. выполненно работ (оказанно услуг) на общую сумму 62776 (шестьдесят две тысячи семьсот семьдесят шесть) рублей 86 коп.</t>
  </si>
  <si>
    <t xml:space="preserve">3.На 01.01.2019 года задолженность составляет 6566,84 руб. За период с 01.01.2018 г. по 31.12.2018 г. начисленно 48625,92 руб., полученно денедных средств за данный период 44177,26 руб. </t>
  </si>
  <si>
    <t>3.На 01.01.2019 года задолженность составляет 65628,02 руб. За период с 01.01.2018 г. по 31.12.2018 г. начисленно 47586,36 руб., полученно денедных средств за данный период 41490,43 руб.</t>
  </si>
  <si>
    <t>2. Всего за период с 01.01.2018 г по 31.12.2018 г. выполненно работ (оказанно услуг) на общую сумму 58498 (пятьдесят восемь тысяч четыреста девяносто восемь) рублей 37 коп.</t>
  </si>
  <si>
    <t>2. Всего за период с 01.01.2018 г по 31.12.2018 г. выполненно работ (оказанно услуг) на общую сумму 63906 (шестьдесят три тысячи девятьсот шесть) рублей 12 коп.</t>
  </si>
  <si>
    <t>3.На 01.01.2019 года задолженность составляет 2029,26 руб. За период с 01.01.2018 г. по 31.12.2018 г. начисленно 70359,02 руб., полученно денедных средств за данный период 80553,70 руб.</t>
  </si>
  <si>
    <t>2. Всего за период с 01.01.2018 г по 31.12.2018 г. выполненно работ (оказанно услуг) на общую сумму 67496 (шестьдесят семь тысяч четыреста девяносто шесть) рублей 79 коп.</t>
  </si>
  <si>
    <t xml:space="preserve">3.На 01.01.2019 года задолженность составляет 23395,99 руб. За период с 01.01.2018 г. по 31.12.2018 г. начисленно 52476,55 руб., полученно денедных средств за данный период 43084,10 руб. </t>
  </si>
  <si>
    <t>2. Всего за период с 01.01.2018 г по 31.12.2018 г. выполненно работ (оказанно услуг) на общую сумму 57909 (пятьдесят семь тысяч девятьсот девять) рублей 38 коп.</t>
  </si>
  <si>
    <t xml:space="preserve">3.На 01.01.2019 года задолженность составляет 3864,85 руб. За период с 01.01.2018 г. по 31.12.2018 г. начисленно 63441,17 руб., полученно денедных средств за данный период 71356,92 руб. </t>
  </si>
  <si>
    <t>2. Всего за период с 01.01.2018 г по 31.12.2018 г. выполненно работ (оказанно услуг) на общую сумму 64943 (шестьдесят четыри тысячи девятьсот сорок три) рублея 77 коп.</t>
  </si>
  <si>
    <t xml:space="preserve">3.На 01.01.2019 года задолженность составляет 53783,97 руб. За период с 01.01.2018 г. по 31.12.2018 г. начисленно 67437,50 руб., полученно денедных средств за данный период 662672,87 руб. </t>
  </si>
  <si>
    <t>2. Всего за период с 01.01.2018 г по 31.12.2018 г. выполненно работ (оказанно услуг) на общую сумму 62102 (шестьдесят две тысячи сто два рубля) рублей 91 коп.</t>
  </si>
  <si>
    <t>2. Всего за период с 01.01.2018 г по 31.12.2018 г. выполненно работ (оказанно услуг) на общую сумму 57865 (пятьдесят семь тысяч восемьсот шестьдесят пять) рублей 92 коп.</t>
  </si>
  <si>
    <t xml:space="preserve">3.На 01.01.2019 года задолженность составляет 27145,06 руб. За период с 01.01.2018 г. по 31.12.2018 г. начисленно 59194,06 руб., полученно денедных средств за данный период 48604,55 руб. </t>
  </si>
  <si>
    <r>
      <t xml:space="preserve">3.На 01.01.2019 года задолженность составляет </t>
    </r>
    <r>
      <rPr>
        <b/>
        <u/>
        <sz val="11"/>
        <rFont val="Times New Roman"/>
        <family val="1"/>
        <charset val="204"/>
      </rPr>
      <t>191234,60 руб.</t>
    </r>
    <r>
      <rPr>
        <sz val="11"/>
        <rFont val="Times New Roman"/>
        <family val="1"/>
        <charset val="204"/>
      </rPr>
      <t xml:space="preserve"> За период с 01.01.2018 г. по 31.12.2018 г. начисленно 89953,25 руб., полученно денедных средств за данный период 101487,52 руб. </t>
    </r>
  </si>
  <si>
    <t>2. Всего за период с 01.01.2018 г по 31.12.2018 г. выполненно работ (оказанно услуг) на общую сумму 134460 (сто тридцать четыри тысячи четыреста шестьдесят) рублей 15 коп.</t>
  </si>
  <si>
    <t xml:space="preserve">3.На 01.01.2019 года задолженность составляет 3416,78 руб. За период с 01.01.2018 г. по 31.12.2018 г. начисленно 74704,03 руб., полученно денедных средств за данный период 74780,44 руб. </t>
  </si>
  <si>
    <t>2. Всего за период с 01.01.2018 г по 31.12.2018 г. выполненно работ (оказанно услуг) на общую сумму 83627 (восемьдесят три тысячи шестьсот двадцать семь) рублей 34 коп.</t>
  </si>
  <si>
    <t>2. Всего за период с 01.01.2018 г по 31.12.2018 г. выполненно работ (оказанно услуг) на общую сумму 85858 (восемьдесят пять тысяч восемьсот пятьдесят восемь) рублей 14 коп.</t>
  </si>
  <si>
    <t xml:space="preserve">3.На 01.01.2019 года задолженность составляет 10034,92 руб. За период с 01.01.2018 г. по 31.12.2018 г. начисленно 76338,50 руб., полученно денедных средств за данный период 69270,34 руб. </t>
  </si>
  <si>
    <t>2. Всего за период с 01.01.2018 г по 31.12.2018 г. выполненно работ (оказанно услуг) на общую сумму 61851 (шестьдесят одна тысяча восемьсот пяьдесят один) рубль 63 коп.</t>
  </si>
  <si>
    <t xml:space="preserve">3.На 01.01.2019 года задолженность составляет 117981,70 руб. За период с 01.01.2018 г. по 31.12.2018 г. начисленно 75284,64 руб., полученно денедных средств за данный период 49480,04 руб. </t>
  </si>
  <si>
    <t>2. Всего за период с 01.01.2018 г по 31.12.2018 г. выполненно работ (оказанно услуг) на общую сумму 86769 (восемьдесят шесть тысяч семьсот шестьдесят девять) рублей 26 коп.</t>
  </si>
  <si>
    <t xml:space="preserve">3.На 01.01.2019 года задолженность составляет 19704,40 руб. За период с 01.01.2018 г. по 31.12.2018 г. начисленно 77129,94 руб., полученно денедных средств за данный период 75625,04 руб. </t>
  </si>
  <si>
    <t>3.На 01.01.2019 года задолженность составляет 1862,38 руб. За период с 01.01.2018 г. по 31.12.2018 г. начисленно 78240,24 руб., полученно денедных средств за данный период 101823,55 руб.</t>
  </si>
  <si>
    <t>2. Всего за период с 01.01.2018 г по 31.12.2018 г. выполненно работ (оказанно услуг) на общую сумму 88170 (восемьдесят восемь тысяч сто семьдесят) рублей 30 коп.</t>
  </si>
  <si>
    <t>2. Всего за период с 01.01.2018 г по 31.12.2018 г. выполненно работ (оказанно услуг) на общую сумму 255747 (двести пятьдесят пять тысяч семьсот сорок семь) рублей 61 коп.</t>
  </si>
  <si>
    <t>3.На 01.01.2019 года задолженность составляет 1342,54 руб. За период с 01.01.2018 г. по 31.12.2018 г. начисленно 211055,11 руб., полученно денедных средств за данный период 207964,80 руб., резервный фонд начисленно 30292,80 руб. получено 20482,40 руб.</t>
  </si>
  <si>
    <t>2. Всего за период с 01.01.2018 г по 31.12.2018 г. выполненно работ (оказанно услуг) на общую сумму 222693 (двести двадцать две тысячи шестьсот девяносто три) рубля 22 коп.</t>
  </si>
  <si>
    <t xml:space="preserve">3.На 01.01.2019 года задолженность составляет 13953,33 руб. За период с 01.01.2018 г. по 31.12.2018 г. начисленно 164776,10 руб., полученно денедных средств за данный период 170503,38 руб. </t>
  </si>
  <si>
    <t>2. Всего за период с 01.01.2018 г по 31.12.2018 г. выполненно работ (оказанно услуг) на общую сумму 431645 (четыреста тридцать одна тысяча шестьсот сорок пять) рублей 08 коп.</t>
  </si>
  <si>
    <t>3.На 01.01.2019 года задолженность составляет 26965,84 руб. За период с 01.01.2018 г. по 31.12.2018 г. начисленно 180157 руб., полученно денедных средств за данный период 192251,86 руб., резервный фонд начисленно 23154,6 руб., получено 19687,92 руб.</t>
  </si>
  <si>
    <t>2. Всего за период с 01.01.2018 г по 31.12.2018 г. выполненно работ (оказанно услуг) на общую сумму 67799 (шестьдесят семь тысяч семьсот девяносто девять) рублей 31 коп.</t>
  </si>
  <si>
    <t xml:space="preserve">3.На 01.01.2019 года задолженность составляет 52686,50 руб. За период с 01.01.2018 г. по 31.12.2018 г. начисленно 74407,48 руб., полученно денедных средств за данный период 67030,87 руб. </t>
  </si>
  <si>
    <t>2. Всего за период с 01.01.2018 г по 31.12.2018 г. выполненно работ (оказанно услуг) на общую сумму 99363 (девяносто девять тысяч триста шестьдесят три) рубля 40 коп.</t>
  </si>
  <si>
    <r>
      <t xml:space="preserve">3.На 01.01.2019 года задолженность составляет </t>
    </r>
    <r>
      <rPr>
        <b/>
        <u/>
        <sz val="11"/>
        <rFont val="Times New Roman"/>
        <family val="1"/>
        <charset val="204"/>
      </rPr>
      <t>140331,80</t>
    </r>
    <r>
      <rPr>
        <sz val="11"/>
        <rFont val="Times New Roman"/>
        <family val="1"/>
        <charset val="204"/>
      </rPr>
      <t xml:space="preserve"> руб. За период с 01.01.2018 г. по 31.12.2018 г. начисленно 44300,62 руб., полученно денедных средств за данный период 27243,17 руб. </t>
    </r>
  </si>
  <si>
    <t xml:space="preserve">3.На 01.01.2019 года задолженность составляет  142945,1 руб. За период с 01.01.2018 г. по 31.12.2018 г. начисленно 55289,52 руб., полученно денедных средств за данный период 54326,10 руб. </t>
  </si>
  <si>
    <t>2. Всего за период с 01.01.2018 г по 31.12.2018 г. выполненно работ (оказанно услуг) на общую сумму 69861 (шестьдесят девять тысяч восемьсот шестьдесят один) рубль 52 коп.</t>
  </si>
  <si>
    <t>2. Всего за период с 01.01.2018 г по 31.12.2018 г. выполненно работ (оказанно услуг) на общую сумму 80939 (восемьдесят тысяч девятьсот тридцать девять) рублей 20 коп.</t>
  </si>
  <si>
    <t xml:space="preserve">3.На 01.01.2019 года задолженность составляет 13285,33 руб. За период с 01.01.2018 г. по 31.12.2018 г. начисленно 66852,22 руб., полученно денедных средств за данный период 64507,77 руб. </t>
  </si>
  <si>
    <t>2. Всего за период с 01.01.2018 г по 31.12.2018 г. выполненно работ (оказанно услуг) на общую сумму 36189 (тридцать шесть тысяч сто восемьдесят девять) рублей 57 коп.</t>
  </si>
  <si>
    <t xml:space="preserve">3.На 01.01.2019 года задолженность составляет 953,21 руб. За период с 01.01.2018 г. по 31.12.2018 г. начисленно 23445,24 руб., полученно денедных средств за данный период 24399,39 руб. </t>
  </si>
  <si>
    <t xml:space="preserve">3.На 01.01.2019 года задолженность составляет 18765,50 руб. За период с 01.01.2018 г. по 31.12.2018 г. начисленно 95455,88 руб., полученно денедных средств за данный период 86091,22 руб. </t>
  </si>
  <si>
    <t>2. Всего за период с 01.01.2018 г по 31.12.2018 г. выполненно работ (оказанно услуг) на общую сумму 121883 (сто двадцать одна тысяча восемьсот восемьдесят три) рубля 54 коп.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</si>
</sst>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4" fontId="7" fillId="0" borderId="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2" fontId="6" fillId="0" borderId="5" xfId="0" applyNumberFormat="1" applyFont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9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9" fillId="0" borderId="1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11" fillId="0" borderId="0" xfId="0" applyFont="1" applyBorder="1"/>
    <xf numFmtId="4" fontId="3" fillId="0" borderId="5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0" fillId="0" borderId="7" xfId="0" applyBorder="1"/>
    <xf numFmtId="0" fontId="11" fillId="0" borderId="4" xfId="0" applyFont="1" applyFill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0" xfId="0" applyFont="1" applyBorder="1"/>
    <xf numFmtId="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K18" sqref="K18"/>
    </sheetView>
  </sheetViews>
  <sheetFormatPr defaultRowHeight="15"/>
  <cols>
    <col min="1" max="1" width="29.5703125" customWidth="1"/>
    <col min="2" max="2" width="19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195" t="s">
        <v>0</v>
      </c>
      <c r="B1" s="195"/>
      <c r="C1" s="195"/>
      <c r="D1" s="195"/>
      <c r="E1" s="195"/>
    </row>
    <row r="2" spans="1:7" ht="36" customHeight="1">
      <c r="A2" s="196" t="s">
        <v>1</v>
      </c>
      <c r="B2" s="196"/>
      <c r="C2" s="196"/>
      <c r="D2" s="196"/>
      <c r="E2" s="196"/>
    </row>
    <row r="3" spans="1:7">
      <c r="A3" s="1"/>
      <c r="B3" s="1"/>
      <c r="C3" s="1"/>
      <c r="D3" s="1"/>
      <c r="E3" s="2"/>
    </row>
    <row r="4" spans="1:7">
      <c r="A4" s="166" t="s">
        <v>2</v>
      </c>
      <c r="B4" s="1"/>
      <c r="C4" s="1"/>
      <c r="D4" s="197" t="s">
        <v>125</v>
      </c>
      <c r="E4" s="197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194" t="s">
        <v>135</v>
      </c>
      <c r="B7" s="194"/>
      <c r="C7" s="194"/>
      <c r="D7" s="194"/>
      <c r="E7" s="194"/>
    </row>
    <row r="8" spans="1:7">
      <c r="A8" s="3"/>
      <c r="B8" s="3"/>
      <c r="C8" s="3"/>
      <c r="D8" s="3"/>
      <c r="E8" s="4"/>
    </row>
    <row r="9" spans="1:7" ht="45.75" customHeight="1">
      <c r="A9" s="194" t="s">
        <v>130</v>
      </c>
      <c r="B9" s="194"/>
      <c r="C9" s="194"/>
      <c r="D9" s="194"/>
      <c r="E9" s="194"/>
    </row>
    <row r="10" spans="1:7" ht="15.75" thickBot="1">
      <c r="A10" s="5"/>
      <c r="B10" s="5"/>
      <c r="C10" s="5"/>
      <c r="D10" s="5"/>
      <c r="E10" s="6"/>
      <c r="G10">
        <v>1174.5999999999999</v>
      </c>
    </row>
    <row r="11" spans="1:7" ht="84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37</v>
      </c>
      <c r="B12" s="11" t="s">
        <v>9</v>
      </c>
      <c r="C12" s="11" t="s">
        <v>8</v>
      </c>
      <c r="D12" s="12">
        <v>1.04</v>
      </c>
      <c r="E12" s="13">
        <f t="shared" ref="E12:E20" si="0">D12*$G$10*12</f>
        <v>14659.008000000002</v>
      </c>
    </row>
    <row r="13" spans="1:7">
      <c r="A13" s="14" t="s">
        <v>36</v>
      </c>
      <c r="B13" s="11"/>
      <c r="C13" s="11" t="s">
        <v>8</v>
      </c>
      <c r="D13" s="12">
        <v>0.06</v>
      </c>
      <c r="E13" s="13">
        <f t="shared" si="0"/>
        <v>845.71199999999976</v>
      </c>
    </row>
    <row r="14" spans="1:7" ht="35.25" customHeight="1">
      <c r="A14" s="14" t="s">
        <v>15</v>
      </c>
      <c r="B14" s="11" t="s">
        <v>16</v>
      </c>
      <c r="C14" s="11" t="s">
        <v>8</v>
      </c>
      <c r="D14" s="11">
        <v>4.04</v>
      </c>
      <c r="E14" s="13">
        <f t="shared" si="0"/>
        <v>56944.608</v>
      </c>
    </row>
    <row r="15" spans="1:7" ht="38.25">
      <c r="A15" s="14" t="s">
        <v>126</v>
      </c>
      <c r="B15" s="11" t="s">
        <v>127</v>
      </c>
      <c r="C15" s="11" t="s">
        <v>8</v>
      </c>
      <c r="D15" s="11">
        <v>2.1800000000000002</v>
      </c>
      <c r="E15" s="13">
        <f t="shared" si="0"/>
        <v>30727.536</v>
      </c>
    </row>
    <row r="16" spans="1:7">
      <c r="A16" s="14" t="s">
        <v>32</v>
      </c>
      <c r="B16" s="11" t="s">
        <v>17</v>
      </c>
      <c r="C16" s="11" t="s">
        <v>8</v>
      </c>
      <c r="D16" s="12">
        <v>2.98</v>
      </c>
      <c r="E16" s="13">
        <f t="shared" si="0"/>
        <v>42003.695999999996</v>
      </c>
    </row>
    <row r="17" spans="1:5" ht="25.5">
      <c r="A17" s="14" t="s">
        <v>18</v>
      </c>
      <c r="B17" s="11" t="s">
        <v>19</v>
      </c>
      <c r="C17" s="11" t="s">
        <v>8</v>
      </c>
      <c r="D17" s="12">
        <v>0.89</v>
      </c>
      <c r="E17" s="13">
        <f t="shared" si="0"/>
        <v>12544.727999999999</v>
      </c>
    </row>
    <row r="18" spans="1:5" ht="25.5">
      <c r="A18" s="14" t="s">
        <v>20</v>
      </c>
      <c r="B18" s="11" t="s">
        <v>19</v>
      </c>
      <c r="C18" s="11" t="s">
        <v>8</v>
      </c>
      <c r="D18" s="15">
        <v>0.5</v>
      </c>
      <c r="E18" s="13">
        <f t="shared" si="0"/>
        <v>7047.5999999999995</v>
      </c>
    </row>
    <row r="19" spans="1:5" ht="25.5">
      <c r="A19" s="14" t="s">
        <v>21</v>
      </c>
      <c r="B19" s="11" t="s">
        <v>19</v>
      </c>
      <c r="C19" s="11" t="s">
        <v>8</v>
      </c>
      <c r="D19" s="11">
        <v>0.32</v>
      </c>
      <c r="E19" s="13">
        <f t="shared" si="0"/>
        <v>4510.4639999999999</v>
      </c>
    </row>
    <row r="20" spans="1:5" ht="25.5">
      <c r="A20" s="14" t="s">
        <v>22</v>
      </c>
      <c r="B20" s="11" t="s">
        <v>17</v>
      </c>
      <c r="C20" s="11" t="s">
        <v>8</v>
      </c>
      <c r="D20" s="11">
        <v>2.15</v>
      </c>
      <c r="E20" s="13">
        <f t="shared" si="0"/>
        <v>30304.68</v>
      </c>
    </row>
    <row r="21" spans="1:5" ht="25.5">
      <c r="A21" s="21" t="s">
        <v>319</v>
      </c>
      <c r="B21" s="22"/>
      <c r="C21" s="22"/>
      <c r="D21" s="22"/>
      <c r="E21" s="23">
        <v>41220.769999999997</v>
      </c>
    </row>
    <row r="22" spans="1:5">
      <c r="A22" s="21" t="s">
        <v>265</v>
      </c>
      <c r="B22" s="22"/>
      <c r="C22" s="22"/>
      <c r="D22" s="22"/>
      <c r="E22" s="23">
        <f>156+2494+772</f>
        <v>3422</v>
      </c>
    </row>
    <row r="23" spans="1:5">
      <c r="A23" s="21" t="s">
        <v>266</v>
      </c>
      <c r="B23" s="22"/>
      <c r="C23" s="22"/>
      <c r="D23" s="22"/>
      <c r="E23" s="23">
        <v>2001</v>
      </c>
    </row>
    <row r="24" spans="1:5">
      <c r="A24" s="21" t="s">
        <v>267</v>
      </c>
      <c r="B24" s="22"/>
      <c r="C24" s="22"/>
      <c r="D24" s="22"/>
      <c r="E24" s="23">
        <v>721</v>
      </c>
    </row>
    <row r="25" spans="1:5">
      <c r="A25" s="21" t="s">
        <v>268</v>
      </c>
      <c r="B25" s="22"/>
      <c r="C25" s="22"/>
      <c r="D25" s="22"/>
      <c r="E25" s="23">
        <v>6213</v>
      </c>
    </row>
    <row r="26" spans="1:5">
      <c r="A26" s="21" t="s">
        <v>269</v>
      </c>
      <c r="B26" s="22"/>
      <c r="C26" s="22"/>
      <c r="D26" s="22"/>
      <c r="E26" s="23">
        <v>285</v>
      </c>
    </row>
    <row r="27" spans="1:5" ht="19.5" thickBot="1">
      <c r="A27" s="16" t="s">
        <v>23</v>
      </c>
      <c r="B27" s="17"/>
      <c r="C27" s="17"/>
      <c r="D27" s="18"/>
      <c r="E27" s="19">
        <f>SUM(E12:E26)</f>
        <v>253450.802</v>
      </c>
    </row>
    <row r="28" spans="1:5">
      <c r="A28" s="5"/>
      <c r="B28" s="5"/>
      <c r="C28" s="5"/>
      <c r="D28" s="5"/>
      <c r="E28" s="6"/>
    </row>
    <row r="29" spans="1:5" ht="36.75" customHeight="1">
      <c r="A29" s="194" t="s">
        <v>321</v>
      </c>
      <c r="B29" s="194"/>
      <c r="C29" s="194"/>
      <c r="D29" s="194"/>
      <c r="E29" s="194"/>
    </row>
    <row r="30" spans="1:5">
      <c r="A30" s="141"/>
      <c r="B30" s="141"/>
      <c r="C30" s="141"/>
      <c r="D30" s="141"/>
      <c r="E30" s="142"/>
    </row>
    <row r="31" spans="1:5" ht="33" customHeight="1">
      <c r="A31" s="194" t="s">
        <v>320</v>
      </c>
      <c r="B31" s="194"/>
      <c r="C31" s="194"/>
      <c r="D31" s="194"/>
      <c r="E31" s="194"/>
    </row>
    <row r="32" spans="1:5">
      <c r="A32" s="162"/>
      <c r="B32" s="162"/>
      <c r="C32" s="162"/>
      <c r="D32" s="162"/>
      <c r="E32" s="162"/>
    </row>
    <row r="33" spans="1:5" ht="14.25" customHeight="1">
      <c r="A33" s="194" t="s">
        <v>114</v>
      </c>
      <c r="B33" s="194"/>
      <c r="C33" s="194"/>
      <c r="D33" s="194"/>
      <c r="E33" s="194"/>
    </row>
    <row r="34" spans="1:5">
      <c r="A34" s="5"/>
      <c r="B34" s="5"/>
      <c r="C34" s="5"/>
      <c r="D34" s="5"/>
      <c r="E34" s="6"/>
    </row>
    <row r="35" spans="1:5">
      <c r="A35" s="199" t="s">
        <v>52</v>
      </c>
      <c r="B35" s="199"/>
      <c r="C35" s="199"/>
      <c r="D35" s="199"/>
      <c r="E35" s="199"/>
    </row>
    <row r="36" spans="1:5">
      <c r="A36" s="5"/>
      <c r="B36" s="5"/>
      <c r="C36" s="5"/>
      <c r="D36" s="5"/>
      <c r="E36" s="6"/>
    </row>
    <row r="37" spans="1:5" ht="28.5" customHeight="1">
      <c r="A37" s="194" t="s">
        <v>24</v>
      </c>
      <c r="B37" s="194"/>
      <c r="C37" s="194"/>
      <c r="D37" s="194"/>
      <c r="E37" s="194"/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200" t="s">
        <v>25</v>
      </c>
      <c r="B40" s="200"/>
      <c r="C40" s="200"/>
      <c r="D40" s="200"/>
      <c r="E40" s="200"/>
    </row>
    <row r="41" spans="1:5">
      <c r="A41" s="5"/>
      <c r="B41" s="5"/>
      <c r="C41" s="5"/>
      <c r="D41" s="5"/>
      <c r="E41" s="6"/>
    </row>
    <row r="42" spans="1:5">
      <c r="A42" s="5" t="s">
        <v>26</v>
      </c>
      <c r="B42" s="5" t="s">
        <v>27</v>
      </c>
      <c r="C42" s="5"/>
      <c r="D42" s="5"/>
      <c r="E42" s="6" t="s">
        <v>28</v>
      </c>
    </row>
    <row r="43" spans="1:5">
      <c r="A43" s="5"/>
      <c r="B43" s="198" t="s">
        <v>29</v>
      </c>
      <c r="C43" s="198"/>
      <c r="D43" s="198"/>
      <c r="E43" s="6" t="s">
        <v>30</v>
      </c>
    </row>
    <row r="44" spans="1:5">
      <c r="A44" s="5"/>
      <c r="B44" s="5"/>
      <c r="C44" s="5"/>
      <c r="D44" s="5"/>
      <c r="E44" s="6"/>
    </row>
    <row r="45" spans="1:5">
      <c r="A45" s="5"/>
      <c r="B45" s="5"/>
      <c r="C45" s="5"/>
      <c r="D45" s="5"/>
      <c r="E45" s="6"/>
    </row>
    <row r="46" spans="1:5">
      <c r="A46" s="5" t="s">
        <v>31</v>
      </c>
      <c r="B46" s="5" t="s">
        <v>27</v>
      </c>
      <c r="C46" s="5"/>
      <c r="D46" s="5"/>
      <c r="E46" s="6" t="s">
        <v>28</v>
      </c>
    </row>
    <row r="47" spans="1:5">
      <c r="A47" s="5"/>
      <c r="B47" s="198" t="s">
        <v>29</v>
      </c>
      <c r="C47" s="198"/>
      <c r="D47" s="198"/>
      <c r="E47" s="6" t="s">
        <v>30</v>
      </c>
    </row>
    <row r="48" spans="1:5">
      <c r="A48" s="5"/>
      <c r="B48" s="5"/>
      <c r="C48" s="5"/>
      <c r="D48" s="5"/>
      <c r="E48" s="6"/>
    </row>
  </sheetData>
  <mergeCells count="13">
    <mergeCell ref="B47:D47"/>
    <mergeCell ref="A31:E31"/>
    <mergeCell ref="A33:E33"/>
    <mergeCell ref="A35:E35"/>
    <mergeCell ref="A37:E37"/>
    <mergeCell ref="A40:E40"/>
    <mergeCell ref="B43:D43"/>
    <mergeCell ref="A29:E29"/>
    <mergeCell ref="A1:E1"/>
    <mergeCell ref="A2:E2"/>
    <mergeCell ref="D4:E4"/>
    <mergeCell ref="A7:E7"/>
    <mergeCell ref="A9:E9"/>
  </mergeCells>
  <pageMargins left="0.24" right="0.21" top="0.24" bottom="0.22" header="0.16" footer="0.1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topLeftCell="A18" workbookViewId="0">
      <selection activeCell="G21" sqref="G21:G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63"/>
    </row>
    <row r="2" spans="1:8" ht="36" customHeight="1">
      <c r="A2" s="196" t="s">
        <v>1</v>
      </c>
      <c r="B2" s="196"/>
      <c r="C2" s="196"/>
      <c r="D2" s="196"/>
      <c r="E2" s="196"/>
      <c r="F2" s="164"/>
    </row>
    <row r="3" spans="1:8">
      <c r="A3" s="1"/>
      <c r="B3" s="1"/>
      <c r="C3" s="1"/>
      <c r="D3" s="1"/>
      <c r="E3" s="2"/>
      <c r="F3" s="2"/>
    </row>
    <row r="4" spans="1:8" ht="15" customHeight="1">
      <c r="A4" s="166" t="s">
        <v>2</v>
      </c>
      <c r="B4" s="1"/>
      <c r="C4" s="1"/>
      <c r="D4" s="197" t="s">
        <v>125</v>
      </c>
      <c r="E4" s="197"/>
      <c r="F4" s="165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144</v>
      </c>
      <c r="B7" s="194"/>
      <c r="C7" s="194"/>
      <c r="D7" s="194"/>
      <c r="E7" s="194"/>
      <c r="F7" s="16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131</v>
      </c>
      <c r="B9" s="194"/>
      <c r="C9" s="194"/>
      <c r="D9" s="194"/>
      <c r="E9" s="194"/>
      <c r="F9" s="166"/>
    </row>
    <row r="10" spans="1:8" ht="15.75" thickBot="1">
      <c r="A10" s="5"/>
      <c r="B10" s="5"/>
      <c r="C10" s="5"/>
      <c r="D10" s="5"/>
      <c r="E10" s="6"/>
      <c r="F10" s="6"/>
      <c r="H10">
        <v>1010.9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0.49</v>
      </c>
      <c r="E12" s="13">
        <f>D12*$H$10*12</f>
        <v>5944.0920000000006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21" si="0">D13*$H$10*12</f>
        <v>12616.031999999999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0.1</v>
      </c>
      <c r="E14" s="13">
        <f t="shared" si="0"/>
        <v>1213.08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4.08</v>
      </c>
      <c r="E15" s="13">
        <f t="shared" si="0"/>
        <v>49493.663999999997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2.98</v>
      </c>
      <c r="E16" s="13">
        <f t="shared" si="0"/>
        <v>36149.784</v>
      </c>
      <c r="F16" s="40"/>
    </row>
    <row r="17" spans="1:8">
      <c r="A17" s="14" t="s">
        <v>36</v>
      </c>
      <c r="B17" s="11"/>
      <c r="C17" s="11" t="s">
        <v>8</v>
      </c>
      <c r="D17" s="12">
        <v>0.14000000000000001</v>
      </c>
      <c r="E17" s="13">
        <v>1858.08</v>
      </c>
      <c r="F17" s="40"/>
    </row>
    <row r="18" spans="1:8" ht="25.5">
      <c r="A18" s="14" t="s">
        <v>18</v>
      </c>
      <c r="B18" s="11" t="s">
        <v>19</v>
      </c>
      <c r="C18" s="11" t="s">
        <v>8</v>
      </c>
      <c r="D18" s="12">
        <v>0.89</v>
      </c>
      <c r="E18" s="13">
        <f t="shared" si="0"/>
        <v>10796.412</v>
      </c>
      <c r="F18" s="40"/>
    </row>
    <row r="19" spans="1:8" ht="25.5">
      <c r="A19" s="14" t="s">
        <v>117</v>
      </c>
      <c r="B19" s="11" t="s">
        <v>19</v>
      </c>
      <c r="C19" s="11" t="s">
        <v>8</v>
      </c>
      <c r="D19" s="12">
        <v>0.5</v>
      </c>
      <c r="E19" s="13">
        <f t="shared" si="0"/>
        <v>6065.4</v>
      </c>
      <c r="F19" s="40"/>
    </row>
    <row r="20" spans="1:8" ht="25.5">
      <c r="A20" s="14" t="s">
        <v>21</v>
      </c>
      <c r="B20" s="11" t="s">
        <v>19</v>
      </c>
      <c r="C20" s="11" t="s">
        <v>8</v>
      </c>
      <c r="D20" s="11">
        <v>0.32</v>
      </c>
      <c r="E20" s="13">
        <f t="shared" si="0"/>
        <v>3881.8559999999998</v>
      </c>
      <c r="F20" s="40"/>
    </row>
    <row r="21" spans="1:8" ht="25.5">
      <c r="A21" s="14" t="s">
        <v>22</v>
      </c>
      <c r="B21" s="11" t="s">
        <v>17</v>
      </c>
      <c r="C21" s="11" t="s">
        <v>8</v>
      </c>
      <c r="D21" s="11">
        <v>2.12</v>
      </c>
      <c r="E21" s="13">
        <f t="shared" si="0"/>
        <v>25717.296000000002</v>
      </c>
      <c r="F21" s="40"/>
    </row>
    <row r="22" spans="1:8">
      <c r="A22" s="14" t="s">
        <v>89</v>
      </c>
      <c r="B22" s="11"/>
      <c r="C22" s="11"/>
      <c r="D22" s="11"/>
      <c r="E22" s="13">
        <v>19539.12</v>
      </c>
      <c r="F22" s="40"/>
    </row>
    <row r="23" spans="1:8">
      <c r="A23" s="14" t="s">
        <v>277</v>
      </c>
      <c r="B23" s="11"/>
      <c r="C23" s="11"/>
      <c r="D23" s="11"/>
      <c r="E23" s="13">
        <f>3707+264</f>
        <v>3971</v>
      </c>
      <c r="F23" s="40"/>
    </row>
    <row r="24" spans="1:8" ht="25.5">
      <c r="A24" s="21" t="s">
        <v>319</v>
      </c>
      <c r="B24" s="22"/>
      <c r="C24" s="22"/>
      <c r="D24" s="22"/>
      <c r="E24" s="23">
        <v>37167.61</v>
      </c>
      <c r="F24" s="40"/>
    </row>
    <row r="25" spans="1:8" ht="19.5" thickBot="1">
      <c r="A25" s="16" t="s">
        <v>35</v>
      </c>
      <c r="B25" s="17"/>
      <c r="C25" s="17"/>
      <c r="D25" s="18"/>
      <c r="E25" s="116">
        <f>SUM(E12:E24)</f>
        <v>214413.42599999998</v>
      </c>
      <c r="F25" s="41"/>
    </row>
    <row r="26" spans="1:8">
      <c r="A26" s="5"/>
      <c r="B26" s="5"/>
      <c r="C26" s="5"/>
      <c r="D26" s="5"/>
      <c r="E26" s="6"/>
      <c r="F26" s="6"/>
    </row>
    <row r="27" spans="1:8" ht="30" customHeight="1">
      <c r="A27" s="194" t="s">
        <v>336</v>
      </c>
      <c r="B27" s="194"/>
      <c r="C27" s="194"/>
      <c r="D27" s="194"/>
      <c r="E27" s="194"/>
      <c r="F27" s="166"/>
      <c r="H27" s="117"/>
    </row>
    <row r="28" spans="1:8">
      <c r="A28" s="5"/>
      <c r="B28" s="5"/>
      <c r="C28" s="5"/>
      <c r="D28" s="5"/>
      <c r="E28" s="6"/>
      <c r="F28" s="6"/>
    </row>
    <row r="29" spans="1:8" ht="32.25" customHeight="1">
      <c r="A29" s="194" t="s">
        <v>337</v>
      </c>
      <c r="B29" s="194"/>
      <c r="C29" s="194"/>
      <c r="D29" s="194"/>
      <c r="E29" s="194"/>
      <c r="F29" s="166"/>
    </row>
    <row r="30" spans="1:8">
      <c r="A30" s="162"/>
      <c r="B30" s="162"/>
      <c r="C30" s="162"/>
      <c r="D30" s="162"/>
      <c r="E30" s="162"/>
      <c r="F30" s="6"/>
    </row>
    <row r="31" spans="1:8" ht="30.75" customHeight="1">
      <c r="A31" s="194" t="s">
        <v>114</v>
      </c>
      <c r="B31" s="194"/>
      <c r="C31" s="194"/>
      <c r="D31" s="194"/>
      <c r="E31" s="194"/>
      <c r="F31" s="167"/>
    </row>
    <row r="32" spans="1:8">
      <c r="A32" s="5"/>
      <c r="B32" s="5"/>
      <c r="C32" s="5"/>
      <c r="D32" s="5"/>
      <c r="E32" s="6"/>
      <c r="F32" s="6"/>
    </row>
    <row r="33" spans="1:6">
      <c r="A33" s="199" t="s">
        <v>52</v>
      </c>
      <c r="B33" s="199"/>
      <c r="C33" s="199"/>
      <c r="D33" s="199"/>
      <c r="E33" s="199"/>
      <c r="F33" s="166"/>
    </row>
    <row r="34" spans="1:6">
      <c r="A34" s="5"/>
      <c r="B34" s="5"/>
      <c r="C34" s="5"/>
      <c r="D34" s="5"/>
      <c r="E34" s="6"/>
      <c r="F34" s="6"/>
    </row>
    <row r="35" spans="1:6" ht="28.5" customHeight="1">
      <c r="A35" s="194" t="s">
        <v>24</v>
      </c>
      <c r="B35" s="194"/>
      <c r="C35" s="194"/>
      <c r="D35" s="194"/>
      <c r="E35" s="194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00" t="s">
        <v>25</v>
      </c>
      <c r="B37" s="200"/>
      <c r="C37" s="200"/>
      <c r="D37" s="200"/>
      <c r="E37" s="200"/>
      <c r="F37" s="168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198" t="s">
        <v>29</v>
      </c>
      <c r="C44" s="198"/>
      <c r="D44" s="198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3">
    <mergeCell ref="B44:D44"/>
    <mergeCell ref="A29:E29"/>
    <mergeCell ref="A31:E31"/>
    <mergeCell ref="A33:E33"/>
    <mergeCell ref="A35:E35"/>
    <mergeCell ref="A37:E37"/>
    <mergeCell ref="B40:D40"/>
    <mergeCell ref="A27:E27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topLeftCell="A15" workbookViewId="0">
      <selection activeCell="F22" sqref="F22:J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24"/>
    </row>
    <row r="2" spans="1:8" ht="36" customHeight="1">
      <c r="A2" s="196" t="s">
        <v>1</v>
      </c>
      <c r="B2" s="196"/>
      <c r="C2" s="196"/>
      <c r="D2" s="196"/>
      <c r="E2" s="196"/>
      <c r="F2" s="125"/>
    </row>
    <row r="3" spans="1:8">
      <c r="A3" s="1"/>
      <c r="B3" s="1"/>
      <c r="C3" s="1"/>
      <c r="D3" s="1"/>
      <c r="E3" s="2"/>
      <c r="F3" s="2"/>
    </row>
    <row r="4" spans="1:8" ht="15" customHeight="1">
      <c r="A4" s="121" t="s">
        <v>2</v>
      </c>
      <c r="B4" s="1"/>
      <c r="C4" s="1"/>
      <c r="D4" s="197" t="s">
        <v>125</v>
      </c>
      <c r="E4" s="197"/>
      <c r="F4" s="12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145</v>
      </c>
      <c r="B7" s="194"/>
      <c r="C7" s="194"/>
      <c r="D7" s="194"/>
      <c r="E7" s="194"/>
      <c r="F7" s="12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132</v>
      </c>
      <c r="B9" s="194"/>
      <c r="C9" s="194"/>
      <c r="D9" s="194"/>
      <c r="E9" s="194"/>
      <c r="F9" s="121"/>
    </row>
    <row r="10" spans="1:8" ht="15.75" thickBot="1">
      <c r="A10" s="5"/>
      <c r="B10" s="5"/>
      <c r="C10" s="5"/>
      <c r="D10" s="5"/>
      <c r="E10" s="6"/>
      <c r="F10" s="6"/>
      <c r="H10">
        <v>414.1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</v>
      </c>
      <c r="E12" s="13">
        <v>1950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21" si="0">D13*$H$10*12</f>
        <v>5167.9680000000008</v>
      </c>
      <c r="F13" s="40"/>
    </row>
    <row r="14" spans="1:8" ht="63.75">
      <c r="A14" s="14" t="s">
        <v>116</v>
      </c>
      <c r="B14" s="11" t="s">
        <v>9</v>
      </c>
      <c r="C14" s="11" t="s">
        <v>8</v>
      </c>
      <c r="D14" s="12">
        <v>0.93</v>
      </c>
      <c r="E14" s="13">
        <f t="shared" si="0"/>
        <v>4621.3560000000007</v>
      </c>
      <c r="F14" s="40"/>
    </row>
    <row r="15" spans="1:8" ht="25.5">
      <c r="A15" s="134" t="s">
        <v>38</v>
      </c>
      <c r="B15" s="11" t="s">
        <v>17</v>
      </c>
      <c r="C15" s="11" t="s">
        <v>8</v>
      </c>
      <c r="D15" s="12">
        <v>0.41</v>
      </c>
      <c r="E15" s="13">
        <f t="shared" si="0"/>
        <v>2037.3720000000001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>
        <v>0.74</v>
      </c>
      <c r="E16" s="13">
        <f t="shared" si="0"/>
        <v>3677.2080000000005</v>
      </c>
      <c r="F16" s="40"/>
    </row>
    <row r="17" spans="1:8" ht="42" customHeight="1">
      <c r="A17" s="14" t="s">
        <v>15</v>
      </c>
      <c r="B17" s="11" t="s">
        <v>16</v>
      </c>
      <c r="C17" s="11" t="s">
        <v>8</v>
      </c>
      <c r="D17" s="11">
        <v>3.05</v>
      </c>
      <c r="E17" s="13">
        <f t="shared" si="0"/>
        <v>15156.060000000001</v>
      </c>
      <c r="F17" s="40"/>
    </row>
    <row r="18" spans="1:8">
      <c r="A18" s="14" t="s">
        <v>32</v>
      </c>
      <c r="B18" s="11" t="s">
        <v>17</v>
      </c>
      <c r="C18" s="11" t="s">
        <v>8</v>
      </c>
      <c r="D18" s="12">
        <v>2.2200000000000002</v>
      </c>
      <c r="E18" s="13">
        <f t="shared" si="0"/>
        <v>11031.624000000002</v>
      </c>
      <c r="F18" s="40"/>
    </row>
    <row r="19" spans="1:8">
      <c r="A19" s="14" t="s">
        <v>36</v>
      </c>
      <c r="B19" s="11"/>
      <c r="C19" s="11" t="s">
        <v>8</v>
      </c>
      <c r="D19" s="12">
        <v>0.16</v>
      </c>
      <c r="E19" s="13">
        <f t="shared" si="0"/>
        <v>795.072</v>
      </c>
      <c r="F19" s="40"/>
    </row>
    <row r="20" spans="1:8" ht="25.5">
      <c r="A20" s="14" t="s">
        <v>18</v>
      </c>
      <c r="B20" s="11" t="s">
        <v>19</v>
      </c>
      <c r="C20" s="11" t="s">
        <v>8</v>
      </c>
      <c r="D20" s="12">
        <v>0.81</v>
      </c>
      <c r="E20" s="13">
        <f t="shared" si="0"/>
        <v>4025.0520000000006</v>
      </c>
      <c r="F20" s="40"/>
    </row>
    <row r="21" spans="1:8" ht="25.5">
      <c r="A21" s="14" t="s">
        <v>117</v>
      </c>
      <c r="B21" s="11" t="s">
        <v>19</v>
      </c>
      <c r="C21" s="11" t="s">
        <v>8</v>
      </c>
      <c r="D21" s="12">
        <v>0.45</v>
      </c>
      <c r="E21" s="13">
        <f t="shared" si="0"/>
        <v>2236.1400000000003</v>
      </c>
      <c r="F21" s="40"/>
    </row>
    <row r="22" spans="1:8" ht="25.5">
      <c r="A22" s="14" t="s">
        <v>21</v>
      </c>
      <c r="B22" s="11" t="s">
        <v>19</v>
      </c>
      <c r="C22" s="11" t="s">
        <v>8</v>
      </c>
      <c r="D22" s="11">
        <v>0.31</v>
      </c>
      <c r="E22" s="13">
        <v>1587.31</v>
      </c>
      <c r="F22" s="40"/>
      <c r="G22" s="117"/>
    </row>
    <row r="23" spans="1:8" ht="25.5">
      <c r="A23" s="14" t="s">
        <v>22</v>
      </c>
      <c r="B23" s="11" t="s">
        <v>17</v>
      </c>
      <c r="C23" s="11" t="s">
        <v>8</v>
      </c>
      <c r="D23" s="11">
        <v>0.53</v>
      </c>
      <c r="E23" s="13">
        <v>8456.0300000000007</v>
      </c>
      <c r="F23" s="40"/>
      <c r="G23" s="117"/>
    </row>
    <row r="24" spans="1:8" ht="25.5">
      <c r="A24" s="21" t="s">
        <v>319</v>
      </c>
      <c r="B24" s="22"/>
      <c r="C24" s="22"/>
      <c r="D24" s="22"/>
      <c r="E24" s="23">
        <v>15225.15</v>
      </c>
      <c r="F24" s="40"/>
      <c r="G24" s="117"/>
    </row>
    <row r="25" spans="1:8" ht="19.5" thickBot="1">
      <c r="A25" s="16" t="s">
        <v>35</v>
      </c>
      <c r="B25" s="17"/>
      <c r="C25" s="17"/>
      <c r="D25" s="18"/>
      <c r="E25" s="116">
        <f>SUM(E12:E24)</f>
        <v>75966.342000000004</v>
      </c>
      <c r="F25" s="41"/>
      <c r="G25" s="117"/>
    </row>
    <row r="26" spans="1:8">
      <c r="A26" s="5"/>
      <c r="B26" s="5"/>
      <c r="C26" s="5"/>
      <c r="D26" s="5"/>
      <c r="E26" s="6"/>
      <c r="F26" s="6"/>
    </row>
    <row r="27" spans="1:8" ht="30" customHeight="1">
      <c r="A27" s="194" t="s">
        <v>339</v>
      </c>
      <c r="B27" s="194"/>
      <c r="C27" s="194"/>
      <c r="D27" s="194"/>
      <c r="E27" s="194"/>
      <c r="F27" s="121"/>
      <c r="H27" s="117"/>
    </row>
    <row r="28" spans="1:8">
      <c r="A28" s="5"/>
      <c r="B28" s="5"/>
      <c r="C28" s="5"/>
      <c r="D28" s="5"/>
      <c r="E28" s="6"/>
      <c r="F28" s="6"/>
    </row>
    <row r="29" spans="1:8" ht="32.25" customHeight="1">
      <c r="A29" s="194" t="s">
        <v>338</v>
      </c>
      <c r="B29" s="194"/>
      <c r="C29" s="194"/>
      <c r="D29" s="194"/>
      <c r="E29" s="194"/>
      <c r="F29" s="121"/>
    </row>
    <row r="30" spans="1:8">
      <c r="A30" s="120"/>
      <c r="B30" s="120"/>
      <c r="C30" s="120"/>
      <c r="D30" s="120"/>
      <c r="E30" s="120"/>
      <c r="F30" s="6"/>
    </row>
    <row r="31" spans="1:8" ht="30.75" customHeight="1">
      <c r="A31" s="194" t="s">
        <v>114</v>
      </c>
      <c r="B31" s="194"/>
      <c r="C31" s="194"/>
      <c r="D31" s="194"/>
      <c r="E31" s="194"/>
      <c r="F31" s="122"/>
    </row>
    <row r="32" spans="1:8">
      <c r="A32" s="5"/>
      <c r="B32" s="5"/>
      <c r="C32" s="5"/>
      <c r="D32" s="5"/>
      <c r="E32" s="6"/>
      <c r="F32" s="6"/>
    </row>
    <row r="33" spans="1:6">
      <c r="A33" s="199" t="s">
        <v>52</v>
      </c>
      <c r="B33" s="199"/>
      <c r="C33" s="199"/>
      <c r="D33" s="199"/>
      <c r="E33" s="199"/>
      <c r="F33" s="121"/>
    </row>
    <row r="34" spans="1:6">
      <c r="A34" s="5"/>
      <c r="B34" s="5"/>
      <c r="C34" s="5"/>
      <c r="D34" s="5"/>
      <c r="E34" s="6"/>
      <c r="F34" s="6"/>
    </row>
    <row r="35" spans="1:6" ht="28.5" customHeight="1">
      <c r="A35" s="194" t="s">
        <v>24</v>
      </c>
      <c r="B35" s="194"/>
      <c r="C35" s="194"/>
      <c r="D35" s="194"/>
      <c r="E35" s="194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00" t="s">
        <v>25</v>
      </c>
      <c r="B37" s="200"/>
      <c r="C37" s="200"/>
      <c r="D37" s="200"/>
      <c r="E37" s="200"/>
      <c r="F37" s="123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198" t="s">
        <v>29</v>
      </c>
      <c r="C44" s="198"/>
      <c r="D44" s="198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3">
    <mergeCell ref="B44:D44"/>
    <mergeCell ref="A29:E29"/>
    <mergeCell ref="A31:E31"/>
    <mergeCell ref="A33:E33"/>
    <mergeCell ref="A35:E35"/>
    <mergeCell ref="A37:E37"/>
    <mergeCell ref="B40:D40"/>
    <mergeCell ref="A27:E27"/>
    <mergeCell ref="A1:E1"/>
    <mergeCell ref="A2:E2"/>
    <mergeCell ref="D4:E4"/>
    <mergeCell ref="A7:E7"/>
    <mergeCell ref="A9:E9"/>
  </mergeCells>
  <pageMargins left="0.24" right="0.21" top="0.4" bottom="0.32" header="0.3" footer="0.2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opLeftCell="A18" workbookViewId="0">
      <selection activeCell="F21" sqref="F21:G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29"/>
    </row>
    <row r="2" spans="1:8" ht="36" customHeight="1">
      <c r="A2" s="196" t="s">
        <v>1</v>
      </c>
      <c r="B2" s="196"/>
      <c r="C2" s="196"/>
      <c r="D2" s="196"/>
      <c r="E2" s="196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197" t="s">
        <v>125</v>
      </c>
      <c r="E4" s="197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146</v>
      </c>
      <c r="B7" s="194"/>
      <c r="C7" s="194"/>
      <c r="D7" s="194"/>
      <c r="E7" s="194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48</v>
      </c>
      <c r="B9" s="194"/>
      <c r="C9" s="194"/>
      <c r="D9" s="194"/>
      <c r="E9" s="194"/>
      <c r="F9" s="26"/>
    </row>
    <row r="10" spans="1:8" ht="15.75" thickBot="1">
      <c r="A10" s="5"/>
      <c r="B10" s="5"/>
      <c r="C10" s="5"/>
      <c r="D10" s="5"/>
      <c r="E10" s="6"/>
      <c r="F10" s="6"/>
      <c r="H10">
        <f>57.4+336.8</f>
        <v>394.2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0.19</v>
      </c>
      <c r="E12" s="13">
        <v>1800</v>
      </c>
      <c r="F12" s="40">
        <f>D12*12*H10</f>
        <v>898.77600000000007</v>
      </c>
      <c r="G12" s="117">
        <f>E12-F12</f>
        <v>901.22399999999993</v>
      </c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2601.7200000000003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1.23</v>
      </c>
      <c r="E14" s="13">
        <f>D14*12*H10</f>
        <v>5818.3919999999998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5.61</v>
      </c>
      <c r="E15" s="13">
        <f>D15*12*H10</f>
        <v>26537.544000000002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11731.391999999998</v>
      </c>
      <c r="F16" s="40"/>
    </row>
    <row r="17" spans="1:7">
      <c r="A17" s="14" t="s">
        <v>36</v>
      </c>
      <c r="B17" s="11"/>
      <c r="C17" s="11" t="s">
        <v>8</v>
      </c>
      <c r="D17" s="12">
        <v>0.24</v>
      </c>
      <c r="E17" s="13">
        <f>D17*12*H10</f>
        <v>1135.2959999999998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3500.4959999999996</v>
      </c>
      <c r="F18" s="40"/>
    </row>
    <row r="19" spans="1:7" ht="25.5">
      <c r="A19" s="14" t="s">
        <v>20</v>
      </c>
      <c r="B19" s="11" t="s">
        <v>19</v>
      </c>
      <c r="C19" s="11" t="s">
        <v>8</v>
      </c>
      <c r="D19" s="12">
        <v>0.41</v>
      </c>
      <c r="E19" s="13">
        <f>D19*12*H10</f>
        <v>1939.4639999999999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f>D20*12*H10</f>
        <v>1419.12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7140.97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v>14493.49</v>
      </c>
      <c r="F22" s="40"/>
      <c r="G22" s="117"/>
    </row>
    <row r="23" spans="1:7" ht="19.5" thickBot="1">
      <c r="A23" s="16" t="s">
        <v>35</v>
      </c>
      <c r="B23" s="17"/>
      <c r="C23" s="17"/>
      <c r="D23" s="18"/>
      <c r="E23" s="116">
        <f>SUM(E12:E22)</f>
        <v>78117.884000000005</v>
      </c>
      <c r="F23" s="41"/>
    </row>
    <row r="24" spans="1:7">
      <c r="A24" s="5"/>
      <c r="B24" s="5"/>
      <c r="C24" s="5"/>
      <c r="D24" s="5"/>
      <c r="E24" s="6"/>
      <c r="F24" s="6"/>
    </row>
    <row r="25" spans="1:7" ht="31.5" customHeight="1">
      <c r="A25" s="194" t="s">
        <v>340</v>
      </c>
      <c r="B25" s="194"/>
      <c r="C25" s="194"/>
      <c r="D25" s="194"/>
      <c r="E25" s="194"/>
      <c r="F25" s="26"/>
    </row>
    <row r="26" spans="1:7">
      <c r="A26" s="5"/>
      <c r="B26" s="5"/>
      <c r="C26" s="5"/>
      <c r="D26" s="5"/>
      <c r="E26" s="6"/>
      <c r="F26" s="6"/>
    </row>
    <row r="27" spans="1:7" ht="30" customHeight="1">
      <c r="A27" s="194" t="s">
        <v>341</v>
      </c>
      <c r="B27" s="194"/>
      <c r="C27" s="194"/>
      <c r="D27" s="194"/>
      <c r="E27" s="194"/>
      <c r="F27" s="26"/>
    </row>
    <row r="28" spans="1:7">
      <c r="A28" s="127"/>
      <c r="B28" s="127"/>
      <c r="C28" s="127"/>
      <c r="D28" s="127"/>
      <c r="E28" s="127"/>
      <c r="F28" s="6"/>
    </row>
    <row r="29" spans="1:7" ht="29.25" customHeight="1">
      <c r="A29" s="194" t="s">
        <v>114</v>
      </c>
      <c r="B29" s="194"/>
      <c r="C29" s="194"/>
      <c r="D29" s="194"/>
      <c r="E29" s="194"/>
      <c r="F29" s="27"/>
    </row>
    <row r="30" spans="1:7">
      <c r="A30" s="5"/>
      <c r="B30" s="5"/>
      <c r="C30" s="5"/>
      <c r="D30" s="5"/>
      <c r="E30" s="6"/>
      <c r="F30" s="6"/>
    </row>
    <row r="31" spans="1:7" ht="24" customHeight="1">
      <c r="A31" s="199" t="s">
        <v>52</v>
      </c>
      <c r="B31" s="199"/>
      <c r="C31" s="199"/>
      <c r="D31" s="199"/>
      <c r="E31" s="199"/>
      <c r="F31" s="26"/>
    </row>
    <row r="32" spans="1:7">
      <c r="A32" s="5"/>
      <c r="B32" s="5"/>
      <c r="C32" s="5"/>
      <c r="D32" s="5"/>
      <c r="E32" s="6"/>
      <c r="F32" s="6"/>
    </row>
    <row r="33" spans="1:6">
      <c r="A33" s="194" t="s">
        <v>24</v>
      </c>
      <c r="B33" s="194"/>
      <c r="C33" s="194"/>
      <c r="D33" s="194"/>
      <c r="E33" s="194"/>
      <c r="F33" s="6"/>
    </row>
    <row r="34" spans="1:6">
      <c r="A34" s="128"/>
      <c r="B34" s="128"/>
      <c r="C34" s="128"/>
      <c r="D34" s="128"/>
      <c r="E34" s="128"/>
      <c r="F34" s="6"/>
    </row>
    <row r="35" spans="1:6">
      <c r="A35" s="200" t="s">
        <v>25</v>
      </c>
      <c r="B35" s="200"/>
      <c r="C35" s="200"/>
      <c r="D35" s="200"/>
      <c r="E35" s="200"/>
      <c r="F35" s="28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3">
    <mergeCell ref="B42:D42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5:E35"/>
    <mergeCell ref="B38:D38"/>
    <mergeCell ref="A33:E33"/>
  </mergeCells>
  <pageMargins left="0.24" right="0.21" top="0.4" bottom="0.32" header="0.3" footer="0.2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topLeftCell="A13" workbookViewId="0">
      <selection activeCell="F19" sqref="F19:G21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29"/>
    </row>
    <row r="2" spans="1:8" ht="36" customHeight="1">
      <c r="A2" s="196" t="s">
        <v>1</v>
      </c>
      <c r="B2" s="196"/>
      <c r="C2" s="196"/>
      <c r="D2" s="196"/>
      <c r="E2" s="196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197" t="s">
        <v>125</v>
      </c>
      <c r="E4" s="197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147</v>
      </c>
      <c r="B7" s="194"/>
      <c r="C7" s="194"/>
      <c r="D7" s="194"/>
      <c r="E7" s="194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49</v>
      </c>
      <c r="B9" s="194"/>
      <c r="C9" s="194"/>
      <c r="D9" s="194"/>
      <c r="E9" s="194"/>
      <c r="F9" s="26"/>
    </row>
    <row r="10" spans="1:8" ht="15.75" thickBot="1">
      <c r="A10" s="5"/>
      <c r="B10" s="5"/>
      <c r="C10" s="5"/>
      <c r="D10" s="5"/>
      <c r="E10" s="6"/>
      <c r="F10" s="6"/>
      <c r="H10">
        <v>562.6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0.43</v>
      </c>
      <c r="E12" s="13">
        <v>4200</v>
      </c>
      <c r="F12" s="40">
        <f>D12*12*H10</f>
        <v>2903.0160000000001</v>
      </c>
      <c r="G12" s="117">
        <f>E12-F12</f>
        <v>1296.9839999999999</v>
      </c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3713.1600000000003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0.52</v>
      </c>
      <c r="E14" s="13">
        <v>3919.5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8.6199999999999992</v>
      </c>
      <c r="E15" s="13">
        <f>D15*12*H10</f>
        <v>58195.344000000005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16742.975999999999</v>
      </c>
      <c r="F16" s="40"/>
    </row>
    <row r="17" spans="1:10">
      <c r="A17" s="14" t="s">
        <v>36</v>
      </c>
      <c r="B17" s="11"/>
      <c r="C17" s="11" t="s">
        <v>8</v>
      </c>
      <c r="D17" s="12">
        <v>0</v>
      </c>
      <c r="E17" s="13">
        <f>D17*12*H10</f>
        <v>0</v>
      </c>
      <c r="F17" s="40"/>
    </row>
    <row r="18" spans="1:10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4995.8879999999999</v>
      </c>
      <c r="F18" s="40"/>
    </row>
    <row r="19" spans="1:10" ht="25.5">
      <c r="A19" s="14" t="s">
        <v>21</v>
      </c>
      <c r="B19" s="11" t="s">
        <v>19</v>
      </c>
      <c r="C19" s="11" t="s">
        <v>8</v>
      </c>
      <c r="D19" s="11">
        <v>0.3</v>
      </c>
      <c r="E19" s="13">
        <v>2139.67</v>
      </c>
      <c r="F19" s="40"/>
      <c r="G19" s="117"/>
    </row>
    <row r="20" spans="1:10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11398.59</v>
      </c>
      <c r="F20" s="40"/>
      <c r="G20" s="117"/>
      <c r="J20" s="117"/>
    </row>
    <row r="21" spans="1:10" ht="19.5" thickBot="1">
      <c r="A21" s="16" t="s">
        <v>35</v>
      </c>
      <c r="B21" s="17"/>
      <c r="C21" s="17"/>
      <c r="D21" s="18"/>
      <c r="E21" s="32">
        <f>SUM(E12:E20)</f>
        <v>105305.128</v>
      </c>
      <c r="F21" s="41"/>
      <c r="G21" s="117"/>
    </row>
    <row r="22" spans="1:10">
      <c r="A22" s="5"/>
      <c r="B22" s="5"/>
      <c r="C22" s="5"/>
      <c r="D22" s="5"/>
      <c r="E22" s="6"/>
      <c r="F22" s="6"/>
    </row>
    <row r="23" spans="1:10" ht="36.75" customHeight="1">
      <c r="A23" s="194" t="s">
        <v>342</v>
      </c>
      <c r="B23" s="194"/>
      <c r="C23" s="194"/>
      <c r="D23" s="194"/>
      <c r="E23" s="194"/>
      <c r="F23" s="26"/>
    </row>
    <row r="24" spans="1:10">
      <c r="A24" s="5"/>
      <c r="B24" s="5"/>
      <c r="C24" s="5"/>
      <c r="D24" s="5"/>
      <c r="E24" s="6"/>
      <c r="F24" s="6"/>
    </row>
    <row r="25" spans="1:10" ht="32.25" customHeight="1">
      <c r="A25" s="194" t="s">
        <v>343</v>
      </c>
      <c r="B25" s="194"/>
      <c r="C25" s="194"/>
      <c r="D25" s="194"/>
      <c r="E25" s="194"/>
      <c r="F25" s="26"/>
    </row>
    <row r="26" spans="1:10">
      <c r="A26" s="127"/>
      <c r="B26" s="127"/>
      <c r="C26" s="127"/>
      <c r="D26" s="127"/>
      <c r="E26" s="127"/>
      <c r="F26" s="6"/>
    </row>
    <row r="27" spans="1:10" ht="29.25" customHeight="1">
      <c r="A27" s="194" t="s">
        <v>114</v>
      </c>
      <c r="B27" s="194"/>
      <c r="C27" s="194"/>
      <c r="D27" s="194"/>
      <c r="E27" s="194"/>
      <c r="F27" s="129"/>
    </row>
    <row r="28" spans="1:10">
      <c r="A28" s="5"/>
      <c r="B28" s="5"/>
      <c r="C28" s="5"/>
      <c r="D28" s="5"/>
      <c r="E28" s="6"/>
      <c r="F28" s="6"/>
    </row>
    <row r="29" spans="1:10" ht="19.5" customHeight="1">
      <c r="A29" s="199" t="s">
        <v>52</v>
      </c>
      <c r="B29" s="199"/>
      <c r="C29" s="199"/>
      <c r="D29" s="199"/>
      <c r="E29" s="199"/>
      <c r="F29" s="26"/>
    </row>
    <row r="30" spans="1:10">
      <c r="A30" s="5"/>
      <c r="B30" s="5"/>
      <c r="C30" s="5"/>
      <c r="D30" s="5"/>
      <c r="E30" s="6"/>
      <c r="F30" s="6"/>
    </row>
    <row r="31" spans="1:10">
      <c r="A31" s="194" t="s">
        <v>24</v>
      </c>
      <c r="B31" s="194"/>
      <c r="C31" s="194"/>
      <c r="D31" s="194"/>
      <c r="E31" s="194"/>
      <c r="F31" s="6"/>
    </row>
    <row r="32" spans="1:10">
      <c r="A32" s="200" t="s">
        <v>25</v>
      </c>
      <c r="B32" s="200"/>
      <c r="C32" s="200"/>
      <c r="D32" s="200"/>
      <c r="E32" s="200"/>
      <c r="F32" s="28"/>
    </row>
    <row r="33" spans="1:6">
      <c r="A33" s="5"/>
      <c r="B33" s="5"/>
      <c r="C33" s="5"/>
      <c r="D33" s="5"/>
      <c r="E33" s="6"/>
      <c r="F33" s="6"/>
    </row>
    <row r="34" spans="1:6">
      <c r="A34" s="5" t="s">
        <v>26</v>
      </c>
      <c r="B34" s="5" t="s">
        <v>27</v>
      </c>
      <c r="C34" s="5"/>
      <c r="D34" s="5"/>
      <c r="E34" s="6" t="s">
        <v>28</v>
      </c>
      <c r="F34" s="6"/>
    </row>
    <row r="35" spans="1:6">
      <c r="A35" s="5"/>
      <c r="B35" s="198" t="s">
        <v>29</v>
      </c>
      <c r="C35" s="198"/>
      <c r="D35" s="198"/>
      <c r="E35" s="6" t="s">
        <v>30</v>
      </c>
      <c r="F35" s="6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5" t="s">
        <v>31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198" t="s">
        <v>29</v>
      </c>
      <c r="C39" s="198"/>
      <c r="D39" s="198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</sheetData>
  <mergeCells count="13">
    <mergeCell ref="B39:D39"/>
    <mergeCell ref="A1:E1"/>
    <mergeCell ref="A2:E2"/>
    <mergeCell ref="D4:E4"/>
    <mergeCell ref="A7:E7"/>
    <mergeCell ref="A9:E9"/>
    <mergeCell ref="A23:E23"/>
    <mergeCell ref="A25:E25"/>
    <mergeCell ref="A27:E27"/>
    <mergeCell ref="A29:E29"/>
    <mergeCell ref="A32:E32"/>
    <mergeCell ref="B35:D35"/>
    <mergeCell ref="A31:E31"/>
  </mergeCells>
  <pageMargins left="0.24" right="0.21" top="0.4" bottom="0.32" header="0.3" footer="0.2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topLeftCell="A11" workbookViewId="0">
      <selection activeCell="F12" sqref="F12:I23"/>
    </sheetView>
  </sheetViews>
  <sheetFormatPr defaultRowHeight="15"/>
  <cols>
    <col min="1" max="1" width="30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29"/>
    </row>
    <row r="2" spans="1:9" ht="36" customHeight="1">
      <c r="A2" s="196" t="s">
        <v>1</v>
      </c>
      <c r="B2" s="196"/>
      <c r="C2" s="196"/>
      <c r="D2" s="196"/>
      <c r="E2" s="196"/>
      <c r="F2" s="30"/>
    </row>
    <row r="3" spans="1:9">
      <c r="A3" s="1"/>
      <c r="B3" s="1"/>
      <c r="C3" s="1"/>
      <c r="D3" s="1"/>
      <c r="E3" s="2"/>
      <c r="F3" s="2"/>
    </row>
    <row r="4" spans="1:9" ht="15" customHeight="1">
      <c r="A4" s="26" t="s">
        <v>2</v>
      </c>
      <c r="B4" s="1"/>
      <c r="C4" s="1"/>
      <c r="D4" s="197" t="s">
        <v>125</v>
      </c>
      <c r="E4" s="197"/>
      <c r="F4" s="31"/>
    </row>
    <row r="5" spans="1:9">
      <c r="A5" s="1"/>
      <c r="B5" s="1"/>
      <c r="C5" s="1"/>
      <c r="D5" s="1"/>
      <c r="E5" s="2"/>
      <c r="F5" s="2"/>
    </row>
    <row r="6" spans="1:9">
      <c r="A6" s="1"/>
      <c r="B6" s="1"/>
      <c r="C6" s="1"/>
      <c r="D6" s="1"/>
      <c r="E6" s="2"/>
      <c r="F6" s="2"/>
    </row>
    <row r="7" spans="1:9" ht="112.5" customHeight="1">
      <c r="A7" s="194" t="s">
        <v>148</v>
      </c>
      <c r="B7" s="194"/>
      <c r="C7" s="194"/>
      <c r="D7" s="194"/>
      <c r="E7" s="194"/>
      <c r="F7" s="26"/>
    </row>
    <row r="8" spans="1:9">
      <c r="A8" s="3"/>
      <c r="B8" s="3"/>
      <c r="C8" s="3"/>
      <c r="D8" s="3"/>
      <c r="E8" s="4"/>
      <c r="F8" s="4"/>
    </row>
    <row r="9" spans="1:9" ht="45.75" customHeight="1">
      <c r="A9" s="194" t="s">
        <v>50</v>
      </c>
      <c r="B9" s="194"/>
      <c r="C9" s="194"/>
      <c r="D9" s="194"/>
      <c r="E9" s="194"/>
      <c r="F9" s="26"/>
    </row>
    <row r="10" spans="1:9" ht="15.75" thickBot="1">
      <c r="A10" s="5"/>
      <c r="B10" s="5"/>
      <c r="C10" s="5"/>
      <c r="D10" s="5"/>
      <c r="E10" s="6"/>
      <c r="F10" s="6"/>
      <c r="H10">
        <v>388.8</v>
      </c>
    </row>
    <row r="11" spans="1:9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9" ht="51">
      <c r="A12" s="14" t="s">
        <v>10</v>
      </c>
      <c r="B12" s="11" t="s">
        <v>11</v>
      </c>
      <c r="C12" s="11" t="s">
        <v>12</v>
      </c>
      <c r="D12" s="12">
        <v>0.16</v>
      </c>
      <c r="E12" s="13">
        <v>2400</v>
      </c>
      <c r="F12" s="40"/>
      <c r="I12" s="117"/>
    </row>
    <row r="13" spans="1:9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2566.0800000000004</v>
      </c>
      <c r="F13" s="40"/>
    </row>
    <row r="14" spans="1:9" ht="51">
      <c r="A14" s="14" t="s">
        <v>13</v>
      </c>
      <c r="B14" s="11" t="s">
        <v>11</v>
      </c>
      <c r="C14" s="11" t="s">
        <v>14</v>
      </c>
      <c r="D14" s="12">
        <v>0.25</v>
      </c>
      <c r="E14" s="13">
        <v>1194.7</v>
      </c>
      <c r="F14" s="40"/>
      <c r="I14" s="117"/>
    </row>
    <row r="15" spans="1:9" ht="42" customHeight="1">
      <c r="A15" s="14" t="s">
        <v>15</v>
      </c>
      <c r="B15" s="11" t="s">
        <v>16</v>
      </c>
      <c r="C15" s="11" t="s">
        <v>8</v>
      </c>
      <c r="D15" s="11">
        <v>6.92</v>
      </c>
      <c r="E15" s="13">
        <f t="shared" si="0"/>
        <v>32285.952000000001</v>
      </c>
      <c r="F15" s="40"/>
    </row>
    <row r="16" spans="1:9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11570.688</v>
      </c>
      <c r="F16" s="40"/>
    </row>
    <row r="17" spans="1:9">
      <c r="A17" s="14" t="s">
        <v>36</v>
      </c>
      <c r="B17" s="11"/>
      <c r="C17" s="11" t="s">
        <v>8</v>
      </c>
      <c r="D17" s="12">
        <v>0.3</v>
      </c>
      <c r="E17" s="13">
        <f t="shared" si="0"/>
        <v>1399.68</v>
      </c>
      <c r="F17" s="40"/>
    </row>
    <row r="18" spans="1:9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3779.1360000000004</v>
      </c>
      <c r="F18" s="40"/>
    </row>
    <row r="19" spans="1:9" ht="25.5">
      <c r="A19" s="14" t="s">
        <v>110</v>
      </c>
      <c r="B19" s="11" t="s">
        <v>19</v>
      </c>
      <c r="C19" s="11" t="s">
        <v>8</v>
      </c>
      <c r="D19" s="12">
        <v>1.47</v>
      </c>
      <c r="E19" s="13">
        <v>7507.14</v>
      </c>
      <c r="F19" s="40"/>
      <c r="I19" s="117"/>
    </row>
    <row r="20" spans="1:9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1621.84</v>
      </c>
      <c r="F20" s="40"/>
      <c r="I20" s="117"/>
    </row>
    <row r="21" spans="1:9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8639.81</v>
      </c>
      <c r="F21" s="40"/>
      <c r="I21" s="117"/>
    </row>
    <row r="22" spans="1:9">
      <c r="A22" s="21" t="s">
        <v>264</v>
      </c>
      <c r="B22" s="22"/>
      <c r="C22" s="22"/>
      <c r="D22" s="22"/>
      <c r="E22" s="23">
        <v>1395</v>
      </c>
      <c r="F22" s="40"/>
    </row>
    <row r="23" spans="1:9" ht="19.5" thickBot="1">
      <c r="A23" s="16" t="s">
        <v>35</v>
      </c>
      <c r="B23" s="17"/>
      <c r="C23" s="17"/>
      <c r="D23" s="18"/>
      <c r="E23" s="116">
        <f>SUM(E12:E22)</f>
        <v>74360.025999999998</v>
      </c>
      <c r="F23" s="41"/>
      <c r="I23" s="117"/>
    </row>
    <row r="24" spans="1:9">
      <c r="A24" s="5"/>
      <c r="B24" s="5"/>
      <c r="C24" s="5"/>
      <c r="D24" s="5"/>
      <c r="E24" s="6"/>
      <c r="F24" s="6"/>
    </row>
    <row r="25" spans="1:9" ht="36.75" customHeight="1">
      <c r="A25" s="194" t="s">
        <v>344</v>
      </c>
      <c r="B25" s="194"/>
      <c r="C25" s="194"/>
      <c r="D25" s="194"/>
      <c r="E25" s="194"/>
      <c r="F25" s="26"/>
    </row>
    <row r="26" spans="1:9">
      <c r="A26" s="5"/>
      <c r="B26" s="5"/>
      <c r="C26" s="5"/>
      <c r="D26" s="5"/>
      <c r="E26" s="6"/>
      <c r="F26" s="6"/>
    </row>
    <row r="27" spans="1:9" ht="33.75" customHeight="1">
      <c r="A27" s="194" t="s">
        <v>133</v>
      </c>
      <c r="B27" s="194"/>
      <c r="C27" s="194"/>
      <c r="D27" s="194"/>
      <c r="E27" s="194"/>
      <c r="F27" s="27"/>
      <c r="H27" s="117"/>
    </row>
    <row r="28" spans="1:9">
      <c r="A28" s="5"/>
      <c r="B28" s="5"/>
      <c r="C28" s="5"/>
      <c r="D28" s="5"/>
      <c r="E28" s="6"/>
      <c r="F28" s="6"/>
    </row>
    <row r="29" spans="1:9" ht="29.25" customHeight="1">
      <c r="A29" s="194" t="s">
        <v>114</v>
      </c>
      <c r="B29" s="194"/>
      <c r="C29" s="194"/>
      <c r="D29" s="194"/>
      <c r="E29" s="194"/>
      <c r="F29" s="129"/>
    </row>
    <row r="30" spans="1:9">
      <c r="A30" s="128"/>
      <c r="B30" s="128"/>
      <c r="C30" s="128"/>
      <c r="D30" s="128"/>
      <c r="E30" s="128"/>
      <c r="F30" s="129"/>
    </row>
    <row r="31" spans="1:9" ht="28.5" customHeight="1">
      <c r="A31" s="194" t="s">
        <v>24</v>
      </c>
      <c r="B31" s="194"/>
      <c r="C31" s="194"/>
      <c r="D31" s="194"/>
      <c r="E31" s="194"/>
      <c r="F31" s="26"/>
    </row>
    <row r="32" spans="1:9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28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31:E31"/>
    <mergeCell ref="A34:E34"/>
    <mergeCell ref="B37:D37"/>
    <mergeCell ref="A29:E29"/>
  </mergeCells>
  <pageMargins left="0.24" right="0.21" top="0.4" bottom="0.32" header="0.3" footer="0.2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topLeftCell="A12" workbookViewId="0">
      <selection activeCell="F21" sqref="F21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69"/>
    </row>
    <row r="2" spans="1:8" ht="36" customHeight="1">
      <c r="A2" s="196" t="s">
        <v>1</v>
      </c>
      <c r="B2" s="196"/>
      <c r="C2" s="196"/>
      <c r="D2" s="196"/>
      <c r="E2" s="196"/>
      <c r="F2" s="170"/>
    </row>
    <row r="3" spans="1:8">
      <c r="A3" s="1"/>
      <c r="B3" s="1"/>
      <c r="C3" s="1"/>
      <c r="D3" s="1"/>
      <c r="E3" s="2"/>
      <c r="F3" s="2"/>
    </row>
    <row r="4" spans="1:8" ht="15" customHeight="1">
      <c r="A4" s="172" t="s">
        <v>2</v>
      </c>
      <c r="B4" s="1"/>
      <c r="C4" s="1"/>
      <c r="D4" s="197" t="s">
        <v>125</v>
      </c>
      <c r="E4" s="197"/>
      <c r="F4" s="17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150</v>
      </c>
      <c r="B7" s="194"/>
      <c r="C7" s="194"/>
      <c r="D7" s="194"/>
      <c r="E7" s="194"/>
      <c r="F7" s="172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151</v>
      </c>
      <c r="B9" s="194"/>
      <c r="C9" s="194"/>
      <c r="D9" s="194"/>
      <c r="E9" s="194"/>
      <c r="F9" s="172"/>
    </row>
    <row r="10" spans="1:8" ht="15.75" thickBot="1">
      <c r="A10" s="5"/>
      <c r="B10" s="5"/>
      <c r="C10" s="5"/>
      <c r="D10" s="5"/>
      <c r="E10" s="6"/>
      <c r="F10" s="6"/>
      <c r="H10">
        <v>395.6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4" customHeight="1">
      <c r="A12" s="176" t="s">
        <v>152</v>
      </c>
      <c r="B12" s="175" t="s">
        <v>153</v>
      </c>
      <c r="C12" s="11" t="s">
        <v>8</v>
      </c>
      <c r="D12" s="15">
        <v>0.2</v>
      </c>
      <c r="E12" s="177">
        <f>H10*D12*7</f>
        <v>553.84</v>
      </c>
      <c r="F12" s="39"/>
    </row>
    <row r="13" spans="1:8" ht="60">
      <c r="A13" s="176" t="s">
        <v>154</v>
      </c>
      <c r="B13" s="175" t="s">
        <v>153</v>
      </c>
      <c r="C13" s="11" t="s">
        <v>8</v>
      </c>
      <c r="D13" s="15">
        <v>0.4</v>
      </c>
      <c r="E13" s="177">
        <f>H10*D13*7</f>
        <v>1107.68</v>
      </c>
      <c r="F13" s="39"/>
    </row>
    <row r="14" spans="1:8" ht="51">
      <c r="A14" s="14" t="s">
        <v>10</v>
      </c>
      <c r="B14" s="11" t="s">
        <v>11</v>
      </c>
      <c r="C14" s="11" t="s">
        <v>12</v>
      </c>
      <c r="D14" s="12">
        <v>0.91</v>
      </c>
      <c r="E14" s="177">
        <f>H10*D14*7</f>
        <v>2519.9720000000002</v>
      </c>
      <c r="F14" s="40"/>
    </row>
    <row r="15" spans="1:8" ht="51">
      <c r="A15" s="14" t="s">
        <v>37</v>
      </c>
      <c r="B15" s="11" t="s">
        <v>9</v>
      </c>
      <c r="C15" s="11" t="s">
        <v>8</v>
      </c>
      <c r="D15" s="12">
        <v>1.04</v>
      </c>
      <c r="E15" s="177">
        <f>H10*D15*7</f>
        <v>2879.9680000000003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>
        <v>0.2</v>
      </c>
      <c r="E16" s="177">
        <f>H10*D16*7</f>
        <v>553.84</v>
      </c>
      <c r="F16" s="40"/>
    </row>
    <row r="17" spans="1:8" ht="42" customHeight="1">
      <c r="A17" s="14" t="s">
        <v>15</v>
      </c>
      <c r="B17" s="11" t="s">
        <v>16</v>
      </c>
      <c r="C17" s="11" t="s">
        <v>8</v>
      </c>
      <c r="D17" s="11">
        <v>1.79</v>
      </c>
      <c r="E17" s="177">
        <f>H10*D17*7</f>
        <v>4956.8680000000004</v>
      </c>
      <c r="F17" s="40"/>
    </row>
    <row r="18" spans="1:8">
      <c r="A18" s="14" t="s">
        <v>32</v>
      </c>
      <c r="B18" s="11" t="s">
        <v>17</v>
      </c>
      <c r="C18" s="11" t="s">
        <v>8</v>
      </c>
      <c r="D18" s="12">
        <v>2.98</v>
      </c>
      <c r="E18" s="177">
        <f>H10*D18*7</f>
        <v>8252.2160000000003</v>
      </c>
      <c r="F18" s="40"/>
    </row>
    <row r="19" spans="1:8">
      <c r="A19" s="14" t="s">
        <v>36</v>
      </c>
      <c r="B19" s="11"/>
      <c r="C19" s="11" t="s">
        <v>8</v>
      </c>
      <c r="D19" s="12">
        <v>0.61</v>
      </c>
      <c r="E19" s="177">
        <f>H10*D19*7</f>
        <v>1689.212</v>
      </c>
      <c r="F19" s="40"/>
    </row>
    <row r="20" spans="1:8" ht="25.5">
      <c r="A20" s="14" t="s">
        <v>18</v>
      </c>
      <c r="B20" s="11" t="s">
        <v>19</v>
      </c>
      <c r="C20" s="11" t="s">
        <v>8</v>
      </c>
      <c r="D20" s="12">
        <v>0.89</v>
      </c>
      <c r="E20" s="177">
        <f>H10*D20*7</f>
        <v>2464.5880000000002</v>
      </c>
      <c r="F20" s="40"/>
    </row>
    <row r="21" spans="1:8" ht="25.5">
      <c r="A21" s="14" t="s">
        <v>21</v>
      </c>
      <c r="B21" s="11" t="s">
        <v>19</v>
      </c>
      <c r="C21" s="11" t="s">
        <v>8</v>
      </c>
      <c r="D21" s="11">
        <v>0.32</v>
      </c>
      <c r="E21" s="177">
        <v>1518.7</v>
      </c>
      <c r="F21" s="40"/>
      <c r="G21" s="117"/>
    </row>
    <row r="22" spans="1:8" ht="25.5">
      <c r="A22" s="14" t="s">
        <v>22</v>
      </c>
      <c r="B22" s="11" t="s">
        <v>17</v>
      </c>
      <c r="C22" s="11" t="s">
        <v>8</v>
      </c>
      <c r="D22" s="11">
        <v>0.61</v>
      </c>
      <c r="E22" s="177">
        <v>8090.5</v>
      </c>
      <c r="F22" s="40"/>
      <c r="G22" s="117"/>
    </row>
    <row r="23" spans="1:8" ht="25.5">
      <c r="A23" s="21" t="s">
        <v>319</v>
      </c>
      <c r="B23" s="22"/>
      <c r="C23" s="22"/>
      <c r="D23" s="22"/>
      <c r="E23" s="191">
        <v>6941.45</v>
      </c>
      <c r="F23" s="40"/>
      <c r="G23" s="117"/>
    </row>
    <row r="24" spans="1:8" ht="19.5" thickBot="1">
      <c r="A24" s="16" t="s">
        <v>35</v>
      </c>
      <c r="B24" s="17"/>
      <c r="C24" s="17"/>
      <c r="D24" s="18"/>
      <c r="E24" s="116">
        <f>SUM(E12:E23)</f>
        <v>41528.834000000003</v>
      </c>
      <c r="F24" s="41"/>
      <c r="G24" s="117"/>
    </row>
    <row r="25" spans="1:8">
      <c r="A25" s="5"/>
      <c r="B25" s="5"/>
      <c r="C25" s="5"/>
      <c r="D25" s="5"/>
      <c r="E25" s="6"/>
      <c r="F25" s="6"/>
    </row>
    <row r="26" spans="1:8" ht="33.75" customHeight="1">
      <c r="A26" s="194" t="s">
        <v>345</v>
      </c>
      <c r="B26" s="194"/>
      <c r="C26" s="194"/>
      <c r="D26" s="194"/>
      <c r="E26" s="194"/>
      <c r="F26" s="172"/>
    </row>
    <row r="27" spans="1:8">
      <c r="A27" s="5"/>
      <c r="B27" s="5"/>
      <c r="C27" s="5"/>
      <c r="D27" s="5"/>
      <c r="E27" s="6"/>
      <c r="F27" s="6"/>
    </row>
    <row r="28" spans="1:8" ht="33" customHeight="1">
      <c r="A28" s="194" t="s">
        <v>155</v>
      </c>
      <c r="B28" s="194"/>
      <c r="C28" s="194"/>
      <c r="D28" s="194"/>
      <c r="E28" s="194"/>
      <c r="F28" s="173"/>
      <c r="H28" s="117"/>
    </row>
    <row r="29" spans="1:8">
      <c r="A29" s="5"/>
      <c r="B29" s="5"/>
      <c r="C29" s="5"/>
      <c r="D29" s="5"/>
      <c r="E29" s="6"/>
      <c r="F29" s="6"/>
    </row>
    <row r="30" spans="1:8" ht="29.25" customHeight="1">
      <c r="A30" s="194" t="s">
        <v>114</v>
      </c>
      <c r="B30" s="194"/>
      <c r="C30" s="194"/>
      <c r="D30" s="194"/>
      <c r="E30" s="194"/>
      <c r="F30" s="173"/>
    </row>
    <row r="31" spans="1:8">
      <c r="A31" s="172"/>
      <c r="B31" s="172"/>
      <c r="C31" s="172"/>
      <c r="D31" s="172"/>
      <c r="E31" s="172"/>
      <c r="F31" s="173"/>
    </row>
    <row r="32" spans="1:8" ht="28.5" customHeight="1">
      <c r="A32" s="194" t="s">
        <v>24</v>
      </c>
      <c r="B32" s="194"/>
      <c r="C32" s="194"/>
      <c r="D32" s="194"/>
      <c r="E32" s="194"/>
      <c r="F32" s="172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74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topLeftCell="A10" workbookViewId="0">
      <selection activeCell="F12" sqref="F12:G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33"/>
    </row>
    <row r="2" spans="1:8" ht="36" customHeight="1">
      <c r="A2" s="196" t="s">
        <v>1</v>
      </c>
      <c r="B2" s="196"/>
      <c r="C2" s="196"/>
      <c r="D2" s="196"/>
      <c r="E2" s="196"/>
      <c r="F2" s="34"/>
    </row>
    <row r="3" spans="1:8">
      <c r="A3" s="1"/>
      <c r="B3" s="1"/>
      <c r="C3" s="1"/>
      <c r="D3" s="1"/>
      <c r="E3" s="2"/>
      <c r="F3" s="2"/>
    </row>
    <row r="4" spans="1:8" ht="15" customHeight="1">
      <c r="A4" s="36" t="s">
        <v>2</v>
      </c>
      <c r="B4" s="1"/>
      <c r="C4" s="1"/>
      <c r="D4" s="197" t="s">
        <v>125</v>
      </c>
      <c r="E4" s="197"/>
      <c r="F4" s="35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149</v>
      </c>
      <c r="B7" s="194"/>
      <c r="C7" s="194"/>
      <c r="D7" s="194"/>
      <c r="E7" s="194"/>
      <c r="F7" s="3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51</v>
      </c>
      <c r="B9" s="194"/>
      <c r="C9" s="194"/>
      <c r="D9" s="194"/>
      <c r="E9" s="194"/>
      <c r="F9" s="36"/>
    </row>
    <row r="10" spans="1:8" ht="15.75" thickBot="1">
      <c r="A10" s="5"/>
      <c r="B10" s="5"/>
      <c r="C10" s="5"/>
      <c r="D10" s="5"/>
      <c r="E10" s="6"/>
      <c r="F10" s="6"/>
      <c r="H10">
        <v>384.7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0.16</v>
      </c>
      <c r="E12" s="13">
        <v>2250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2539.02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0.14000000000000001</v>
      </c>
      <c r="E14" s="13">
        <f>D14*12*H10</f>
        <v>646.29600000000005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6.94</v>
      </c>
      <c r="E15" s="13">
        <f>D15*12*H10</f>
        <v>32037.815999999999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11448.671999999999</v>
      </c>
      <c r="F16" s="40"/>
    </row>
    <row r="17" spans="1:8">
      <c r="A17" s="14" t="s">
        <v>36</v>
      </c>
      <c r="B17" s="11"/>
      <c r="C17" s="11" t="s">
        <v>8</v>
      </c>
      <c r="D17" s="12">
        <v>0.49</v>
      </c>
      <c r="E17" s="13">
        <f>D17*12*H10</f>
        <v>2262.0360000000001</v>
      </c>
      <c r="F17" s="40"/>
    </row>
    <row r="18" spans="1:8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3416.1359999999995</v>
      </c>
      <c r="F18" s="40"/>
    </row>
    <row r="19" spans="1:8" ht="25.5">
      <c r="A19" s="14" t="s">
        <v>110</v>
      </c>
      <c r="B19" s="11" t="s">
        <v>19</v>
      </c>
      <c r="C19" s="11" t="s">
        <v>8</v>
      </c>
      <c r="D19" s="12">
        <v>1.47</v>
      </c>
      <c r="E19" s="145">
        <v>7435.68</v>
      </c>
      <c r="F19" s="40"/>
      <c r="G19" s="117"/>
    </row>
    <row r="20" spans="1:8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1474.63</v>
      </c>
      <c r="F20" s="40"/>
      <c r="G20" s="117"/>
    </row>
    <row r="21" spans="1:8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7855.66</v>
      </c>
      <c r="F21" s="40"/>
      <c r="G21" s="117"/>
    </row>
    <row r="22" spans="1:8" ht="19.5" thickBot="1">
      <c r="A22" s="16" t="s">
        <v>35</v>
      </c>
      <c r="B22" s="17"/>
      <c r="C22" s="17"/>
      <c r="D22" s="18"/>
      <c r="E22" s="32">
        <f>SUM(E12:E21)</f>
        <v>71365.945999999996</v>
      </c>
      <c r="F22" s="41"/>
      <c r="G22" s="117"/>
    </row>
    <row r="23" spans="1:8">
      <c r="A23" s="5"/>
      <c r="B23" s="5"/>
      <c r="C23" s="5"/>
      <c r="D23" s="5"/>
      <c r="E23" s="6"/>
      <c r="F23" s="6"/>
    </row>
    <row r="24" spans="1:8" ht="29.25" customHeight="1">
      <c r="A24" s="194" t="s">
        <v>346</v>
      </c>
      <c r="B24" s="194"/>
      <c r="C24" s="194"/>
      <c r="D24" s="194"/>
      <c r="E24" s="194"/>
      <c r="F24" s="36"/>
    </row>
    <row r="25" spans="1:8">
      <c r="A25" s="5"/>
      <c r="B25" s="5"/>
      <c r="C25" s="5"/>
      <c r="D25" s="5"/>
      <c r="E25" s="6"/>
      <c r="F25" s="6"/>
    </row>
    <row r="26" spans="1:8" ht="29.25" customHeight="1">
      <c r="A26" s="194" t="s">
        <v>134</v>
      </c>
      <c r="B26" s="194"/>
      <c r="C26" s="194"/>
      <c r="D26" s="194"/>
      <c r="E26" s="194"/>
      <c r="F26" s="129"/>
      <c r="H26" s="117"/>
    </row>
    <row r="27" spans="1:8">
      <c r="A27" s="5"/>
      <c r="B27" s="5"/>
      <c r="C27" s="5"/>
      <c r="D27" s="5"/>
      <c r="E27" s="6"/>
      <c r="F27" s="6"/>
    </row>
    <row r="28" spans="1:8" ht="29.25" customHeight="1">
      <c r="A28" s="194" t="s">
        <v>114</v>
      </c>
      <c r="B28" s="194"/>
      <c r="C28" s="194"/>
      <c r="D28" s="194"/>
      <c r="E28" s="194"/>
      <c r="F28" s="129"/>
    </row>
    <row r="29" spans="1:8">
      <c r="A29" s="128"/>
      <c r="B29" s="128"/>
      <c r="C29" s="128"/>
      <c r="D29" s="128"/>
      <c r="E29" s="128"/>
      <c r="F29" s="129"/>
    </row>
    <row r="30" spans="1:8" ht="28.5" customHeight="1">
      <c r="A30" s="194" t="s">
        <v>24</v>
      </c>
      <c r="B30" s="194"/>
      <c r="C30" s="194"/>
      <c r="D30" s="194"/>
      <c r="E30" s="194"/>
      <c r="F30" s="128"/>
    </row>
    <row r="31" spans="1:8">
      <c r="A31" s="5"/>
      <c r="B31" s="5"/>
      <c r="C31" s="5"/>
      <c r="D31" s="5"/>
      <c r="E31" s="6"/>
      <c r="F31" s="6"/>
    </row>
    <row r="32" spans="1:8">
      <c r="A32" s="5"/>
      <c r="B32" s="5"/>
      <c r="C32" s="5"/>
      <c r="D32" s="5"/>
      <c r="E32" s="6"/>
      <c r="F32" s="6"/>
    </row>
    <row r="33" spans="1:6">
      <c r="A33" s="200" t="s">
        <v>25</v>
      </c>
      <c r="B33" s="200"/>
      <c r="C33" s="200"/>
      <c r="D33" s="200"/>
      <c r="E33" s="200"/>
      <c r="F33" s="38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198" t="s">
        <v>29</v>
      </c>
      <c r="C36" s="198"/>
      <c r="D36" s="198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1"/>
  <sheetViews>
    <sheetView topLeftCell="A8" workbookViewId="0">
      <selection activeCell="F12" sqref="F12:H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45"/>
    </row>
    <row r="2" spans="1:8" ht="36" customHeight="1">
      <c r="A2" s="196" t="s">
        <v>1</v>
      </c>
      <c r="B2" s="196"/>
      <c r="C2" s="196"/>
      <c r="D2" s="196"/>
      <c r="E2" s="196"/>
      <c r="F2" s="46"/>
    </row>
    <row r="3" spans="1:8">
      <c r="A3" s="1"/>
      <c r="B3" s="1"/>
      <c r="C3" s="1"/>
      <c r="D3" s="1"/>
      <c r="E3" s="2"/>
      <c r="F3" s="2"/>
    </row>
    <row r="4" spans="1:8" ht="15" customHeight="1">
      <c r="A4" s="42" t="s">
        <v>2</v>
      </c>
      <c r="B4" s="1"/>
      <c r="C4" s="1"/>
      <c r="D4" s="197" t="s">
        <v>125</v>
      </c>
      <c r="E4" s="197"/>
      <c r="F4" s="47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156</v>
      </c>
      <c r="B7" s="194"/>
      <c r="C7" s="194"/>
      <c r="D7" s="194"/>
      <c r="E7" s="194"/>
      <c r="F7" s="42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53</v>
      </c>
      <c r="B9" s="194"/>
      <c r="C9" s="194"/>
      <c r="D9" s="194"/>
      <c r="E9" s="194"/>
      <c r="F9" s="42"/>
    </row>
    <row r="10" spans="1:8" ht="15.75" thickBot="1">
      <c r="A10" s="5"/>
      <c r="B10" s="5"/>
      <c r="C10" s="5"/>
      <c r="D10" s="5"/>
      <c r="E10" s="6"/>
      <c r="F10" s="6"/>
      <c r="H10">
        <v>331.8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2189.88</v>
      </c>
      <c r="F13" s="40"/>
      <c r="G13" s="117"/>
    </row>
    <row r="14" spans="1:8" ht="51">
      <c r="A14" s="14" t="s">
        <v>13</v>
      </c>
      <c r="B14" s="11" t="s">
        <v>11</v>
      </c>
      <c r="C14" s="11" t="s">
        <v>14</v>
      </c>
      <c r="D14" s="12">
        <v>0.4</v>
      </c>
      <c r="E14" s="13">
        <v>1733.4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7.41</v>
      </c>
      <c r="E15" s="13">
        <f>D15*12*H10</f>
        <v>29503.656000000003</v>
      </c>
      <c r="F15" s="40"/>
      <c r="G15" s="117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>D16*12*H10</f>
        <v>8839.152</v>
      </c>
      <c r="F16" s="40"/>
      <c r="G16" s="117"/>
    </row>
    <row r="17" spans="1:7">
      <c r="A17" s="14" t="s">
        <v>36</v>
      </c>
      <c r="B17" s="11"/>
      <c r="C17" s="11" t="s">
        <v>8</v>
      </c>
      <c r="D17" s="12">
        <v>0.2</v>
      </c>
      <c r="E17" s="13">
        <f>D17*12*H10</f>
        <v>796.32000000000016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2946.3839999999996</v>
      </c>
      <c r="F18" s="40"/>
      <c r="G18" s="117"/>
    </row>
    <row r="19" spans="1:7" ht="25.5">
      <c r="A19" s="14" t="s">
        <v>110</v>
      </c>
      <c r="B19" s="11" t="s">
        <v>19</v>
      </c>
      <c r="C19" s="11" t="s">
        <v>8</v>
      </c>
      <c r="D19" s="12">
        <v>1.47</v>
      </c>
      <c r="E19" s="145">
        <v>6413.16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f>D20*12*H10</f>
        <v>1194.48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45">
        <v>6775.44</v>
      </c>
      <c r="F21" s="40"/>
      <c r="G21" s="117"/>
    </row>
    <row r="22" spans="1:7" ht="19.5" thickBot="1">
      <c r="A22" s="16" t="s">
        <v>35</v>
      </c>
      <c r="B22" s="17"/>
      <c r="C22" s="17"/>
      <c r="D22" s="18"/>
      <c r="E22" s="116">
        <f>SUM(E12:E21)</f>
        <v>62491.87200000001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1.5" customHeight="1">
      <c r="A24" s="194" t="s">
        <v>347</v>
      </c>
      <c r="B24" s="194"/>
      <c r="C24" s="194"/>
      <c r="D24" s="194"/>
      <c r="E24" s="194"/>
      <c r="F24" s="42"/>
    </row>
    <row r="25" spans="1:7">
      <c r="A25" s="5"/>
      <c r="B25" s="5"/>
      <c r="C25" s="5"/>
      <c r="D25" s="5"/>
      <c r="E25" s="6"/>
      <c r="F25" s="6"/>
    </row>
    <row r="26" spans="1:7" ht="29.25" customHeight="1">
      <c r="A26" s="194" t="s">
        <v>348</v>
      </c>
      <c r="B26" s="194"/>
      <c r="C26" s="194"/>
      <c r="D26" s="194"/>
      <c r="E26" s="194"/>
      <c r="F26" s="42"/>
    </row>
    <row r="27" spans="1:7">
      <c r="A27" s="5"/>
      <c r="B27" s="5"/>
      <c r="C27" s="5"/>
      <c r="D27" s="5"/>
      <c r="E27" s="6"/>
      <c r="F27" s="6"/>
    </row>
    <row r="28" spans="1:7" ht="33.75" customHeight="1">
      <c r="A28" s="194" t="s">
        <v>114</v>
      </c>
      <c r="B28" s="194"/>
      <c r="C28" s="194"/>
      <c r="D28" s="194"/>
      <c r="E28" s="194"/>
      <c r="F28" s="43"/>
    </row>
    <row r="29" spans="1:7">
      <c r="A29" s="128"/>
      <c r="B29" s="128"/>
      <c r="C29" s="128"/>
      <c r="D29" s="128"/>
      <c r="E29" s="128"/>
      <c r="F29" s="6"/>
    </row>
    <row r="30" spans="1:7" ht="28.5" customHeight="1">
      <c r="A30" s="194" t="s">
        <v>24</v>
      </c>
      <c r="B30" s="194"/>
      <c r="C30" s="194"/>
      <c r="D30" s="194"/>
      <c r="E30" s="194"/>
      <c r="F30" s="42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00" t="s">
        <v>25</v>
      </c>
      <c r="B33" s="200"/>
      <c r="C33" s="200"/>
      <c r="D33" s="200"/>
      <c r="E33" s="200"/>
      <c r="F33" s="44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198" t="s">
        <v>29</v>
      </c>
      <c r="C36" s="198"/>
      <c r="D36" s="198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2"/>
  <sheetViews>
    <sheetView topLeftCell="A10" workbookViewId="0">
      <selection activeCell="F11" sqref="F11:I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33"/>
    </row>
    <row r="2" spans="1:8" ht="36" customHeight="1">
      <c r="A2" s="196" t="s">
        <v>1</v>
      </c>
      <c r="B2" s="196"/>
      <c r="C2" s="196"/>
      <c r="D2" s="196"/>
      <c r="E2" s="196"/>
      <c r="F2" s="34"/>
    </row>
    <row r="3" spans="1:8">
      <c r="A3" s="1"/>
      <c r="B3" s="1"/>
      <c r="C3" s="1"/>
      <c r="D3" s="1"/>
      <c r="E3" s="2"/>
      <c r="F3" s="2"/>
    </row>
    <row r="4" spans="1:8" ht="15" customHeight="1">
      <c r="A4" s="36" t="s">
        <v>2</v>
      </c>
      <c r="B4" s="1"/>
      <c r="C4" s="1"/>
      <c r="D4" s="197" t="s">
        <v>125</v>
      </c>
      <c r="E4" s="197"/>
      <c r="F4" s="35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157</v>
      </c>
      <c r="B7" s="194"/>
      <c r="C7" s="194"/>
      <c r="D7" s="194"/>
      <c r="E7" s="194"/>
      <c r="F7" s="3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54</v>
      </c>
      <c r="B9" s="194"/>
      <c r="C9" s="194"/>
      <c r="D9" s="194"/>
      <c r="E9" s="194"/>
      <c r="F9" s="36"/>
    </row>
    <row r="10" spans="1:8" ht="15.75" thickBot="1">
      <c r="A10" s="5"/>
      <c r="B10" s="5"/>
      <c r="C10" s="5"/>
      <c r="D10" s="5"/>
      <c r="E10" s="6"/>
      <c r="F10" s="6"/>
      <c r="H10">
        <v>409.2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v>1800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2700.7200000000003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0.22</v>
      </c>
      <c r="E14" s="13">
        <v>1152.4000000000001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6.35</v>
      </c>
      <c r="E15" s="13">
        <f>D15*12*H10</f>
        <v>31181.039999999994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12177.791999999999</v>
      </c>
      <c r="F16" s="40"/>
    </row>
    <row r="17" spans="1:7">
      <c r="A17" s="14" t="s">
        <v>36</v>
      </c>
      <c r="B17" s="11"/>
      <c r="C17" s="11" t="s">
        <v>8</v>
      </c>
      <c r="D17" s="12">
        <v>0.46</v>
      </c>
      <c r="E17" s="13">
        <f>D17*12*H10</f>
        <v>2258.7840000000001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3633.6959999999995</v>
      </c>
      <c r="F18" s="40"/>
    </row>
    <row r="19" spans="1:7" ht="25.5">
      <c r="A19" s="14" t="s">
        <v>20</v>
      </c>
      <c r="B19" s="11" t="s">
        <v>19</v>
      </c>
      <c r="C19" s="11" t="s">
        <v>8</v>
      </c>
      <c r="D19" s="12">
        <v>0.41</v>
      </c>
      <c r="E19" s="13">
        <f>D19*H10*12</f>
        <v>2013.2639999999999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1568.51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8355.98</v>
      </c>
      <c r="F21" s="40"/>
      <c r="G21" s="117"/>
    </row>
    <row r="22" spans="1:7" ht="25.5">
      <c r="A22" s="21" t="s">
        <v>319</v>
      </c>
      <c r="B22" s="24"/>
      <c r="C22" s="11"/>
      <c r="D22" s="22"/>
      <c r="E22" s="13">
        <v>15045</v>
      </c>
      <c r="F22" s="40"/>
    </row>
    <row r="23" spans="1:7" ht="19.5" thickBot="1">
      <c r="A23" s="16" t="s">
        <v>35</v>
      </c>
      <c r="B23" s="17"/>
      <c r="C23" s="17"/>
      <c r="D23" s="18"/>
      <c r="E23" s="116">
        <f>SUM(E12:E22)</f>
        <v>81887.186000000002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1.5" customHeight="1">
      <c r="A25" s="194" t="s">
        <v>351</v>
      </c>
      <c r="B25" s="194"/>
      <c r="C25" s="194"/>
      <c r="D25" s="194"/>
      <c r="E25" s="194"/>
      <c r="F25" s="36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194" t="s">
        <v>350</v>
      </c>
      <c r="B27" s="194"/>
      <c r="C27" s="194"/>
      <c r="D27" s="194"/>
      <c r="E27" s="194"/>
      <c r="F27" s="36"/>
    </row>
    <row r="28" spans="1:7">
      <c r="A28" s="5"/>
      <c r="B28" s="5"/>
      <c r="C28" s="5"/>
      <c r="D28" s="5"/>
      <c r="E28" s="6"/>
      <c r="F28" s="6"/>
    </row>
    <row r="29" spans="1:7" ht="27" customHeight="1">
      <c r="A29" s="194" t="s">
        <v>114</v>
      </c>
      <c r="B29" s="194"/>
      <c r="C29" s="194"/>
      <c r="D29" s="194"/>
      <c r="E29" s="194"/>
      <c r="F29" s="37"/>
    </row>
    <row r="30" spans="1:7">
      <c r="A30" s="136"/>
      <c r="B30" s="136"/>
      <c r="C30" s="136"/>
      <c r="D30" s="136"/>
      <c r="E30" s="136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36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38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topLeftCell="A9" workbookViewId="0">
      <selection activeCell="F12" sqref="F12:G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45"/>
    </row>
    <row r="2" spans="1:8" ht="36" customHeight="1">
      <c r="A2" s="196" t="s">
        <v>1</v>
      </c>
      <c r="B2" s="196"/>
      <c r="C2" s="196"/>
      <c r="D2" s="196"/>
      <c r="E2" s="196"/>
      <c r="F2" s="46"/>
    </row>
    <row r="3" spans="1:8">
      <c r="A3" s="1"/>
      <c r="B3" s="1"/>
      <c r="C3" s="1"/>
      <c r="D3" s="1"/>
      <c r="E3" s="2"/>
      <c r="F3" s="2"/>
    </row>
    <row r="4" spans="1:8" ht="15" customHeight="1">
      <c r="A4" s="42" t="s">
        <v>2</v>
      </c>
      <c r="B4" s="1"/>
      <c r="C4" s="1"/>
      <c r="D4" s="197" t="s">
        <v>125</v>
      </c>
      <c r="E4" s="197"/>
      <c r="F4" s="47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158</v>
      </c>
      <c r="B7" s="194"/>
      <c r="C7" s="194"/>
      <c r="D7" s="194"/>
      <c r="E7" s="194"/>
      <c r="F7" s="42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118</v>
      </c>
      <c r="B9" s="194"/>
      <c r="C9" s="194"/>
      <c r="D9" s="194"/>
      <c r="E9" s="194"/>
      <c r="F9" s="42"/>
    </row>
    <row r="10" spans="1:8" ht="15.75" thickBot="1">
      <c r="A10" s="5"/>
      <c r="B10" s="5"/>
      <c r="C10" s="5"/>
      <c r="D10" s="5"/>
      <c r="E10" s="6"/>
      <c r="F10" s="6"/>
      <c r="H10">
        <v>369.7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2440.02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0.5</v>
      </c>
      <c r="E14" s="13">
        <f t="shared" si="0"/>
        <v>2218.1999999999998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9.8699999999999992</v>
      </c>
      <c r="E15" s="13">
        <f t="shared" si="0"/>
        <v>43787.267999999996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9848.8080000000009</v>
      </c>
      <c r="F16" s="40"/>
    </row>
    <row r="17" spans="1:7">
      <c r="A17" s="14" t="s">
        <v>36</v>
      </c>
      <c r="B17" s="11"/>
      <c r="C17" s="11" t="s">
        <v>8</v>
      </c>
      <c r="D17" s="12">
        <v>0.52</v>
      </c>
      <c r="E17" s="13">
        <f t="shared" si="0"/>
        <v>2306.9279999999999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3282.9359999999997</v>
      </c>
      <c r="F18" s="40"/>
    </row>
    <row r="19" spans="1:7" ht="25.5">
      <c r="A19" s="14" t="s">
        <v>20</v>
      </c>
      <c r="B19" s="11" t="s">
        <v>19</v>
      </c>
      <c r="C19" s="11" t="s">
        <v>8</v>
      </c>
      <c r="D19" s="12">
        <v>0.41</v>
      </c>
      <c r="E19" s="13">
        <f t="shared" si="0"/>
        <v>1818.924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1417.13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7549.36</v>
      </c>
      <c r="F21" s="40"/>
      <c r="G21" s="117"/>
    </row>
    <row r="22" spans="1:7">
      <c r="A22" s="21" t="s">
        <v>262</v>
      </c>
      <c r="B22" s="22"/>
      <c r="C22" s="22"/>
      <c r="D22" s="22"/>
      <c r="E22" s="23">
        <v>4845</v>
      </c>
      <c r="F22" s="40"/>
    </row>
    <row r="23" spans="1:7">
      <c r="A23" s="21" t="s">
        <v>279</v>
      </c>
      <c r="B23" s="22"/>
      <c r="C23" s="22"/>
      <c r="D23" s="22"/>
      <c r="E23" s="23">
        <v>612</v>
      </c>
      <c r="F23" s="40"/>
    </row>
    <row r="24" spans="1:7" ht="25.5">
      <c r="A24" s="21" t="s">
        <v>319</v>
      </c>
      <c r="B24" s="22"/>
      <c r="C24" s="22"/>
      <c r="D24" s="22"/>
      <c r="E24" s="23">
        <v>13592.7</v>
      </c>
      <c r="F24" s="40"/>
    </row>
    <row r="25" spans="1:7" ht="19.5" thickBot="1">
      <c r="A25" s="16" t="s">
        <v>35</v>
      </c>
      <c r="B25" s="17"/>
      <c r="C25" s="17"/>
      <c r="D25" s="18"/>
      <c r="E25" s="116">
        <f>SUM(E12:E24)</f>
        <v>95819.274000000005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3.75" customHeight="1">
      <c r="A27" s="194" t="s">
        <v>352</v>
      </c>
      <c r="B27" s="194"/>
      <c r="C27" s="194"/>
      <c r="D27" s="194"/>
      <c r="E27" s="194"/>
      <c r="F27" s="42"/>
    </row>
    <row r="28" spans="1:7">
      <c r="A28" s="5"/>
      <c r="B28" s="5"/>
      <c r="C28" s="5"/>
      <c r="D28" s="5"/>
      <c r="E28" s="6"/>
      <c r="F28" s="6"/>
    </row>
    <row r="29" spans="1:7" ht="30.75" customHeight="1">
      <c r="A29" s="194" t="s">
        <v>349</v>
      </c>
      <c r="B29" s="194"/>
      <c r="C29" s="194"/>
      <c r="D29" s="194"/>
      <c r="E29" s="194"/>
      <c r="F29" s="42"/>
    </row>
    <row r="30" spans="1:7">
      <c r="A30" s="5"/>
      <c r="B30" s="5"/>
      <c r="C30" s="5"/>
      <c r="D30" s="5"/>
      <c r="E30" s="6"/>
      <c r="F30" s="6"/>
    </row>
    <row r="31" spans="1:7" ht="32.25" customHeight="1">
      <c r="A31" s="194" t="s">
        <v>114</v>
      </c>
      <c r="B31" s="194"/>
      <c r="C31" s="194"/>
      <c r="D31" s="194"/>
      <c r="E31" s="194"/>
      <c r="F31" s="43"/>
    </row>
    <row r="32" spans="1:7">
      <c r="A32" s="128"/>
      <c r="B32" s="128"/>
      <c r="C32" s="128"/>
      <c r="D32" s="128"/>
      <c r="E32" s="128"/>
      <c r="F32" s="6"/>
    </row>
    <row r="33" spans="1:6" ht="28.5" customHeight="1">
      <c r="A33" s="194" t="s">
        <v>24</v>
      </c>
      <c r="B33" s="194"/>
      <c r="C33" s="194"/>
      <c r="D33" s="194"/>
      <c r="E33" s="194"/>
      <c r="F33" s="42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00" t="s">
        <v>25</v>
      </c>
      <c r="B36" s="200"/>
      <c r="C36" s="200"/>
      <c r="D36" s="200"/>
      <c r="E36" s="200"/>
      <c r="F36" s="44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198" t="s">
        <v>29</v>
      </c>
      <c r="C39" s="198"/>
      <c r="D39" s="198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198" t="s">
        <v>29</v>
      </c>
      <c r="C43" s="198"/>
      <c r="D43" s="198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opLeftCell="A15" workbookViewId="0">
      <selection activeCell="G18" sqref="G18:K21"/>
    </sheetView>
  </sheetViews>
  <sheetFormatPr defaultRowHeight="15"/>
  <cols>
    <col min="1" max="1" width="29.5703125" customWidth="1"/>
    <col min="2" max="2" width="19.570312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195" t="s">
        <v>0</v>
      </c>
      <c r="B1" s="195"/>
      <c r="C1" s="195"/>
      <c r="D1" s="195"/>
      <c r="E1" s="195"/>
    </row>
    <row r="2" spans="1:7" ht="36" customHeight="1">
      <c r="A2" s="196" t="s">
        <v>1</v>
      </c>
      <c r="B2" s="196"/>
      <c r="C2" s="196"/>
      <c r="D2" s="196"/>
      <c r="E2" s="196"/>
    </row>
    <row r="3" spans="1:7">
      <c r="A3" s="1"/>
      <c r="B3" s="1"/>
      <c r="C3" s="1"/>
      <c r="D3" s="1"/>
      <c r="E3" s="2"/>
    </row>
    <row r="4" spans="1:7">
      <c r="A4" s="25" t="s">
        <v>2</v>
      </c>
      <c r="B4" s="1"/>
      <c r="C4" s="1"/>
      <c r="D4" s="197" t="s">
        <v>125</v>
      </c>
      <c r="E4" s="197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92.25" customHeight="1">
      <c r="A7" s="194" t="s">
        <v>136</v>
      </c>
      <c r="B7" s="194"/>
      <c r="C7" s="194"/>
      <c r="D7" s="194"/>
      <c r="E7" s="194"/>
    </row>
    <row r="8" spans="1:7">
      <c r="A8" s="3"/>
      <c r="B8" s="3"/>
      <c r="C8" s="3"/>
      <c r="D8" s="3"/>
      <c r="E8" s="4"/>
    </row>
    <row r="9" spans="1:7" ht="45.75" customHeight="1">
      <c r="A9" s="194" t="s">
        <v>33</v>
      </c>
      <c r="B9" s="194"/>
      <c r="C9" s="194"/>
      <c r="D9" s="194"/>
      <c r="E9" s="194"/>
    </row>
    <row r="10" spans="1:7" ht="15.75" thickBot="1">
      <c r="A10" s="5"/>
      <c r="B10" s="5"/>
      <c r="C10" s="5"/>
      <c r="D10" s="5"/>
      <c r="E10" s="6"/>
      <c r="G10">
        <v>489</v>
      </c>
    </row>
    <row r="11" spans="1:7" ht="84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10</v>
      </c>
      <c r="B12" s="11" t="s">
        <v>11</v>
      </c>
      <c r="C12" s="11" t="s">
        <v>12</v>
      </c>
      <c r="D12" s="12">
        <v>0.18</v>
      </c>
      <c r="E12" s="13">
        <f>D12*$G$10*12</f>
        <v>1056.24</v>
      </c>
    </row>
    <row r="13" spans="1:7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9" si="0">D13*$G$10*12</f>
        <v>6102.72</v>
      </c>
    </row>
    <row r="14" spans="1:7" ht="51">
      <c r="A14" s="14" t="s">
        <v>13</v>
      </c>
      <c r="B14" s="11" t="s">
        <v>11</v>
      </c>
      <c r="C14" s="11" t="s">
        <v>14</v>
      </c>
      <c r="D14" s="12">
        <v>7.0000000000000007E-2</v>
      </c>
      <c r="E14" s="13">
        <f t="shared" si="0"/>
        <v>410.76000000000005</v>
      </c>
    </row>
    <row r="15" spans="1:7" ht="35.25" customHeight="1">
      <c r="A15" s="14" t="s">
        <v>15</v>
      </c>
      <c r="B15" s="11" t="s">
        <v>16</v>
      </c>
      <c r="C15" s="11" t="s">
        <v>8</v>
      </c>
      <c r="D15" s="11">
        <v>6.55</v>
      </c>
      <c r="E15" s="13">
        <f t="shared" si="0"/>
        <v>38435.399999999994</v>
      </c>
    </row>
    <row r="16" spans="1:7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14552.64</v>
      </c>
    </row>
    <row r="17" spans="1:10" ht="25.5">
      <c r="A17" s="14" t="s">
        <v>18</v>
      </c>
      <c r="B17" s="11" t="s">
        <v>19</v>
      </c>
      <c r="C17" s="11" t="s">
        <v>8</v>
      </c>
      <c r="D17" s="12">
        <v>0.81</v>
      </c>
      <c r="E17" s="13">
        <f t="shared" si="0"/>
        <v>4753.08</v>
      </c>
    </row>
    <row r="18" spans="1:10" ht="25.5">
      <c r="A18" s="14" t="s">
        <v>89</v>
      </c>
      <c r="B18" s="11" t="s">
        <v>19</v>
      </c>
      <c r="C18" s="11" t="s">
        <v>8</v>
      </c>
      <c r="D18" s="15">
        <v>1.47</v>
      </c>
      <c r="E18" s="13">
        <f t="shared" si="0"/>
        <v>8625.9600000000009</v>
      </c>
    </row>
    <row r="19" spans="1:10" ht="25.5">
      <c r="A19" s="14" t="s">
        <v>21</v>
      </c>
      <c r="B19" s="11" t="s">
        <v>19</v>
      </c>
      <c r="C19" s="11" t="s">
        <v>8</v>
      </c>
      <c r="D19" s="11">
        <v>0.31</v>
      </c>
      <c r="E19" s="13">
        <f t="shared" si="0"/>
        <v>1819.08</v>
      </c>
    </row>
    <row r="20" spans="1:10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9979.3799999999992</v>
      </c>
      <c r="J20" s="117"/>
    </row>
    <row r="21" spans="1:10">
      <c r="A21" s="21" t="s">
        <v>270</v>
      </c>
      <c r="B21" s="22"/>
      <c r="C21" s="22"/>
      <c r="D21" s="22"/>
      <c r="E21" s="23">
        <v>282</v>
      </c>
    </row>
    <row r="22" spans="1:10" ht="19.5" thickBot="1">
      <c r="A22" s="16" t="s">
        <v>23</v>
      </c>
      <c r="B22" s="17"/>
      <c r="C22" s="17"/>
      <c r="D22" s="18"/>
      <c r="E22" s="19">
        <f>SUM(E12:E21)</f>
        <v>86017.260000000009</v>
      </c>
    </row>
    <row r="23" spans="1:10">
      <c r="A23" s="5"/>
      <c r="B23" s="5"/>
      <c r="C23" s="5"/>
      <c r="D23" s="5"/>
      <c r="E23" s="6"/>
    </row>
    <row r="24" spans="1:10" ht="36.75" customHeight="1">
      <c r="A24" s="194" t="s">
        <v>323</v>
      </c>
      <c r="B24" s="194"/>
      <c r="C24" s="194"/>
      <c r="D24" s="194"/>
      <c r="E24" s="194"/>
    </row>
    <row r="25" spans="1:10">
      <c r="A25" s="141"/>
      <c r="B25" s="141"/>
      <c r="C25" s="141"/>
      <c r="D25" s="141"/>
      <c r="E25" s="142"/>
    </row>
    <row r="26" spans="1:10" ht="33" customHeight="1">
      <c r="A26" s="194" t="s">
        <v>322</v>
      </c>
      <c r="B26" s="194"/>
      <c r="C26" s="194"/>
      <c r="D26" s="194"/>
      <c r="E26" s="194"/>
    </row>
    <row r="27" spans="1:10">
      <c r="A27" s="140"/>
      <c r="B27" s="140"/>
      <c r="C27" s="140"/>
      <c r="D27" s="140"/>
      <c r="E27" s="140"/>
    </row>
    <row r="28" spans="1:10" ht="14.25" customHeight="1">
      <c r="A28" s="194" t="s">
        <v>114</v>
      </c>
      <c r="B28" s="194"/>
      <c r="C28" s="194"/>
      <c r="D28" s="194"/>
      <c r="E28" s="194"/>
    </row>
    <row r="29" spans="1:10">
      <c r="A29" s="5"/>
      <c r="B29" s="5"/>
      <c r="C29" s="5"/>
      <c r="D29" s="5"/>
      <c r="E29" s="6"/>
    </row>
    <row r="30" spans="1:10">
      <c r="A30" s="199" t="s">
        <v>52</v>
      </c>
      <c r="B30" s="199"/>
      <c r="C30" s="199"/>
      <c r="D30" s="199"/>
      <c r="E30" s="199"/>
    </row>
    <row r="31" spans="1:10">
      <c r="A31" s="5"/>
      <c r="B31" s="5"/>
      <c r="C31" s="5"/>
      <c r="D31" s="5"/>
      <c r="E31" s="6"/>
    </row>
    <row r="32" spans="1:10" ht="28.5" customHeight="1">
      <c r="A32" s="194" t="s">
        <v>24</v>
      </c>
      <c r="B32" s="194"/>
      <c r="C32" s="194"/>
      <c r="D32" s="194"/>
      <c r="E32" s="194"/>
    </row>
    <row r="33" spans="1:5">
      <c r="A33" s="5"/>
      <c r="B33" s="5"/>
      <c r="C33" s="5"/>
      <c r="D33" s="5"/>
      <c r="E33" s="6"/>
    </row>
    <row r="34" spans="1:5">
      <c r="A34" s="5"/>
      <c r="B34" s="5"/>
      <c r="C34" s="5"/>
      <c r="D34" s="5"/>
      <c r="E34" s="6"/>
    </row>
    <row r="35" spans="1:5">
      <c r="A35" s="200" t="s">
        <v>25</v>
      </c>
      <c r="B35" s="200"/>
      <c r="C35" s="200"/>
      <c r="D35" s="200"/>
      <c r="E35" s="200"/>
    </row>
    <row r="36" spans="1:5">
      <c r="A36" s="5"/>
      <c r="B36" s="5"/>
      <c r="C36" s="5"/>
      <c r="D36" s="5"/>
      <c r="E36" s="6"/>
    </row>
    <row r="37" spans="1:5">
      <c r="A37" s="5" t="s">
        <v>26</v>
      </c>
      <c r="B37" s="5" t="s">
        <v>27</v>
      </c>
      <c r="C37" s="5"/>
      <c r="D37" s="5"/>
      <c r="E37" s="6" t="s">
        <v>28</v>
      </c>
    </row>
    <row r="38" spans="1:5">
      <c r="A38" s="5"/>
      <c r="B38" s="198" t="s">
        <v>29</v>
      </c>
      <c r="C38" s="198"/>
      <c r="D38" s="198"/>
      <c r="E38" s="6" t="s">
        <v>30</v>
      </c>
    </row>
    <row r="39" spans="1:5">
      <c r="A39" s="5"/>
      <c r="B39" s="5"/>
      <c r="C39" s="5"/>
      <c r="D39" s="5"/>
      <c r="E39" s="6"/>
    </row>
    <row r="40" spans="1:5">
      <c r="A40" s="5"/>
      <c r="B40" s="5"/>
      <c r="C40" s="5"/>
      <c r="D40" s="5"/>
      <c r="E40" s="6"/>
    </row>
    <row r="41" spans="1:5">
      <c r="A41" s="5" t="s">
        <v>31</v>
      </c>
      <c r="B41" s="5" t="s">
        <v>27</v>
      </c>
      <c r="C41" s="5"/>
      <c r="D41" s="5"/>
      <c r="E41" s="6" t="s">
        <v>28</v>
      </c>
    </row>
    <row r="42" spans="1:5">
      <c r="A42" s="5"/>
      <c r="B42" s="198" t="s">
        <v>29</v>
      </c>
      <c r="C42" s="198"/>
      <c r="D42" s="198"/>
      <c r="E42" s="6" t="s">
        <v>30</v>
      </c>
    </row>
    <row r="43" spans="1:5">
      <c r="A43" s="5"/>
      <c r="B43" s="5"/>
      <c r="C43" s="5"/>
      <c r="D43" s="5"/>
      <c r="E43" s="6"/>
    </row>
  </sheetData>
  <mergeCells count="13">
    <mergeCell ref="B42:D42"/>
    <mergeCell ref="A1:E1"/>
    <mergeCell ref="A2:E2"/>
    <mergeCell ref="D4:E4"/>
    <mergeCell ref="A7:E7"/>
    <mergeCell ref="A9:E9"/>
    <mergeCell ref="A24:E24"/>
    <mergeCell ref="A28:E28"/>
    <mergeCell ref="A30:E30"/>
    <mergeCell ref="A32:E32"/>
    <mergeCell ref="A35:E35"/>
    <mergeCell ref="B38:D38"/>
    <mergeCell ref="A26:E26"/>
  </mergeCells>
  <pageMargins left="0.24" right="0.21" top="0.24" bottom="0.22" header="0.16" footer="0.1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1"/>
  <sheetViews>
    <sheetView topLeftCell="A10" workbookViewId="0">
      <selection activeCell="F12" sqref="F12:G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48"/>
    </row>
    <row r="2" spans="1:8" ht="36" customHeight="1">
      <c r="A2" s="196" t="s">
        <v>1</v>
      </c>
      <c r="B2" s="196"/>
      <c r="C2" s="196"/>
      <c r="D2" s="196"/>
      <c r="E2" s="196"/>
      <c r="F2" s="49"/>
    </row>
    <row r="3" spans="1:8">
      <c r="A3" s="1"/>
      <c r="B3" s="1"/>
      <c r="C3" s="1"/>
      <c r="D3" s="1"/>
      <c r="E3" s="2"/>
      <c r="F3" s="2"/>
    </row>
    <row r="4" spans="1:8" ht="15" customHeight="1">
      <c r="A4" s="51" t="s">
        <v>2</v>
      </c>
      <c r="B4" s="1"/>
      <c r="C4" s="1"/>
      <c r="D4" s="197" t="s">
        <v>125</v>
      </c>
      <c r="E4" s="197"/>
      <c r="F4" s="5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159</v>
      </c>
      <c r="B7" s="194"/>
      <c r="C7" s="194"/>
      <c r="D7" s="194"/>
      <c r="E7" s="194"/>
      <c r="F7" s="5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55</v>
      </c>
      <c r="B9" s="194"/>
      <c r="C9" s="194"/>
      <c r="D9" s="194"/>
      <c r="E9" s="194"/>
      <c r="F9" s="51"/>
    </row>
    <row r="10" spans="1:8" ht="15.75" thickBot="1">
      <c r="A10" s="5"/>
      <c r="B10" s="5"/>
      <c r="C10" s="5"/>
      <c r="D10" s="5"/>
      <c r="E10" s="6"/>
      <c r="F10" s="6"/>
      <c r="H10">
        <v>280.5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0.21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20" si="0">D13*$H$10*12</f>
        <v>1851.3000000000002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0.3</v>
      </c>
      <c r="E14" s="13">
        <v>1107.79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7.96</v>
      </c>
      <c r="E15" s="13">
        <f t="shared" si="0"/>
        <v>26793.360000000001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8347.68</v>
      </c>
      <c r="F16" s="40"/>
    </row>
    <row r="17" spans="1:7">
      <c r="A17" s="14" t="s">
        <v>36</v>
      </c>
      <c r="B17" s="11"/>
      <c r="C17" s="11" t="s">
        <v>8</v>
      </c>
      <c r="D17" s="12">
        <v>0.22</v>
      </c>
      <c r="E17" s="13">
        <f t="shared" si="0"/>
        <v>740.52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2490.84</v>
      </c>
      <c r="F18" s="40"/>
    </row>
    <row r="19" spans="1:7" ht="25.5">
      <c r="A19" s="14" t="s">
        <v>121</v>
      </c>
      <c r="B19" s="11" t="s">
        <v>19</v>
      </c>
      <c r="C19" s="11" t="s">
        <v>8</v>
      </c>
      <c r="D19" s="12">
        <v>1.47</v>
      </c>
      <c r="E19" s="13">
        <v>5421.66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f t="shared" si="0"/>
        <v>1009.8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5727.87</v>
      </c>
      <c r="F21" s="40"/>
      <c r="G21" s="117"/>
    </row>
    <row r="22" spans="1:7" ht="19.5" thickBot="1">
      <c r="A22" s="16" t="s">
        <v>35</v>
      </c>
      <c r="B22" s="17"/>
      <c r="C22" s="17"/>
      <c r="D22" s="18"/>
      <c r="E22" s="116">
        <f>SUM(E12:E21)</f>
        <v>55590.820000000014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0" customHeight="1">
      <c r="A24" s="194" t="s">
        <v>353</v>
      </c>
      <c r="B24" s="194"/>
      <c r="C24" s="194"/>
      <c r="D24" s="194"/>
      <c r="E24" s="194"/>
      <c r="F24" s="51"/>
    </row>
    <row r="25" spans="1:7">
      <c r="A25" s="5"/>
      <c r="B25" s="5"/>
      <c r="C25" s="5"/>
      <c r="D25" s="5"/>
      <c r="E25" s="6"/>
      <c r="F25" s="6"/>
    </row>
    <row r="26" spans="1:7" ht="30" customHeight="1">
      <c r="A26" s="194" t="s">
        <v>160</v>
      </c>
      <c r="B26" s="194"/>
      <c r="C26" s="194"/>
      <c r="D26" s="194"/>
      <c r="E26" s="194"/>
      <c r="F26" s="51"/>
    </row>
    <row r="27" spans="1:7">
      <c r="A27" s="5"/>
      <c r="B27" s="5"/>
      <c r="C27" s="5"/>
      <c r="D27" s="5"/>
      <c r="E27" s="6"/>
      <c r="F27" s="6"/>
    </row>
    <row r="28" spans="1:7" ht="30.75" customHeight="1">
      <c r="A28" s="194" t="s">
        <v>114</v>
      </c>
      <c r="B28" s="194"/>
      <c r="C28" s="194"/>
      <c r="D28" s="194"/>
      <c r="E28" s="194"/>
      <c r="F28" s="52"/>
    </row>
    <row r="29" spans="1:7">
      <c r="A29" s="136"/>
      <c r="B29" s="136"/>
      <c r="C29" s="136"/>
      <c r="D29" s="136"/>
      <c r="E29" s="136"/>
      <c r="F29" s="6"/>
    </row>
    <row r="30" spans="1:7" ht="28.5" customHeight="1">
      <c r="A30" s="194" t="s">
        <v>24</v>
      </c>
      <c r="B30" s="194"/>
      <c r="C30" s="194"/>
      <c r="D30" s="194"/>
      <c r="E30" s="194"/>
      <c r="F30" s="51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00" t="s">
        <v>25</v>
      </c>
      <c r="B33" s="200"/>
      <c r="C33" s="200"/>
      <c r="D33" s="200"/>
      <c r="E33" s="200"/>
      <c r="F33" s="53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198" t="s">
        <v>29</v>
      </c>
      <c r="C36" s="198"/>
      <c r="D36" s="198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2"/>
  <sheetViews>
    <sheetView topLeftCell="A11" workbookViewId="0">
      <selection activeCell="F12" sqref="F12:G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54"/>
    </row>
    <row r="2" spans="1:8" ht="36" customHeight="1">
      <c r="A2" s="196" t="s">
        <v>1</v>
      </c>
      <c r="B2" s="196"/>
      <c r="C2" s="196"/>
      <c r="D2" s="196"/>
      <c r="E2" s="196"/>
      <c r="F2" s="55"/>
    </row>
    <row r="3" spans="1:8">
      <c r="A3" s="1"/>
      <c r="B3" s="1"/>
      <c r="C3" s="1"/>
      <c r="D3" s="1"/>
      <c r="E3" s="2"/>
      <c r="F3" s="2"/>
    </row>
    <row r="4" spans="1:8" ht="15" customHeight="1">
      <c r="A4" s="57" t="s">
        <v>2</v>
      </c>
      <c r="B4" s="1"/>
      <c r="C4" s="1"/>
      <c r="D4" s="197" t="s">
        <v>125</v>
      </c>
      <c r="E4" s="197"/>
      <c r="F4" s="5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161</v>
      </c>
      <c r="B7" s="194"/>
      <c r="C7" s="194"/>
      <c r="D7" s="194"/>
      <c r="E7" s="194"/>
      <c r="F7" s="57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56</v>
      </c>
      <c r="B9" s="194"/>
      <c r="C9" s="194"/>
      <c r="D9" s="194"/>
      <c r="E9" s="194"/>
      <c r="F9" s="57"/>
    </row>
    <row r="10" spans="1:8" ht="15.75" thickBot="1">
      <c r="A10" s="5"/>
      <c r="B10" s="5"/>
      <c r="C10" s="5"/>
      <c r="D10" s="5"/>
      <c r="E10" s="6"/>
      <c r="F10" s="6"/>
      <c r="H10">
        <v>277.10000000000002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0.22</v>
      </c>
      <c r="E12" s="13">
        <v>1200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>D13*$H$10*12</f>
        <v>3458.2080000000005</v>
      </c>
      <c r="F13" s="40"/>
      <c r="G13" s="117"/>
    </row>
    <row r="14" spans="1:8" ht="51">
      <c r="A14" s="14" t="s">
        <v>13</v>
      </c>
      <c r="B14" s="11" t="s">
        <v>11</v>
      </c>
      <c r="C14" s="11" t="s">
        <v>14</v>
      </c>
      <c r="D14" s="12">
        <v>0.3</v>
      </c>
      <c r="E14" s="13">
        <v>1111.1199999999999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8.8699999999999992</v>
      </c>
      <c r="E15" s="13">
        <f t="shared" ref="E15:E18" si="0">D15*$H$10*12</f>
        <v>29494.523999999998</v>
      </c>
      <c r="F15" s="40"/>
      <c r="G15" s="117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8246.496000000001</v>
      </c>
      <c r="F16" s="40"/>
      <c r="G16" s="117"/>
    </row>
    <row r="17" spans="1:7">
      <c r="A17" s="14" t="s">
        <v>36</v>
      </c>
      <c r="B17" s="11"/>
      <c r="C17" s="11" t="s">
        <v>8</v>
      </c>
      <c r="D17" s="12">
        <v>0.48</v>
      </c>
      <c r="E17" s="13">
        <f t="shared" si="0"/>
        <v>1596.096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2693.4120000000003</v>
      </c>
      <c r="F18" s="40"/>
      <c r="G18" s="117"/>
    </row>
    <row r="19" spans="1:7" ht="25.5">
      <c r="A19" s="14" t="s">
        <v>89</v>
      </c>
      <c r="B19" s="11" t="s">
        <v>19</v>
      </c>
      <c r="C19" s="11" t="s">
        <v>8</v>
      </c>
      <c r="D19" s="12">
        <v>1.47</v>
      </c>
      <c r="E19" s="13">
        <v>5355.96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0.31</v>
      </c>
      <c r="E20" s="13">
        <v>1062.1600000000001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5658.44</v>
      </c>
      <c r="F21" s="40"/>
      <c r="G21" s="117"/>
    </row>
    <row r="22" spans="1:7">
      <c r="A22" s="21" t="s">
        <v>280</v>
      </c>
      <c r="B22" s="22"/>
      <c r="C22" s="22"/>
      <c r="D22" s="22"/>
      <c r="E22" s="13">
        <v>3599</v>
      </c>
      <c r="F22" s="40"/>
      <c r="G22" s="117"/>
    </row>
    <row r="23" spans="1:7" ht="19.5" thickBot="1">
      <c r="A23" s="16" t="s">
        <v>35</v>
      </c>
      <c r="B23" s="17"/>
      <c r="C23" s="17"/>
      <c r="D23" s="18"/>
      <c r="E23" s="116">
        <f>SUM(E12:E22)</f>
        <v>63475.416000000005</v>
      </c>
      <c r="F23" s="41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194" t="s">
        <v>354</v>
      </c>
      <c r="B25" s="194"/>
      <c r="C25" s="194"/>
      <c r="D25" s="194"/>
      <c r="E25" s="194"/>
      <c r="F25" s="57"/>
    </row>
    <row r="26" spans="1:7">
      <c r="A26" s="5"/>
      <c r="B26" s="5"/>
      <c r="C26" s="5"/>
      <c r="D26" s="5"/>
      <c r="E26" s="6"/>
      <c r="F26" s="6"/>
    </row>
    <row r="27" spans="1:7" ht="31.5" customHeight="1">
      <c r="A27" s="194" t="s">
        <v>165</v>
      </c>
      <c r="B27" s="194"/>
      <c r="C27" s="194"/>
      <c r="D27" s="194"/>
      <c r="E27" s="194"/>
      <c r="F27" s="57"/>
    </row>
    <row r="28" spans="1:7">
      <c r="A28" s="5"/>
      <c r="B28" s="5"/>
      <c r="C28" s="5"/>
      <c r="D28" s="5"/>
      <c r="E28" s="6"/>
      <c r="F28" s="6"/>
    </row>
    <row r="29" spans="1:7" ht="28.5" customHeight="1">
      <c r="A29" s="194" t="s">
        <v>114</v>
      </c>
      <c r="B29" s="194"/>
      <c r="C29" s="194"/>
      <c r="D29" s="194"/>
      <c r="E29" s="194"/>
      <c r="F29" s="58"/>
    </row>
    <row r="30" spans="1:7">
      <c r="A30" s="136"/>
      <c r="B30" s="136"/>
      <c r="C30" s="136"/>
      <c r="D30" s="136"/>
      <c r="E30" s="136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57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59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4"/>
  <sheetViews>
    <sheetView topLeftCell="A11" workbookViewId="0">
      <selection activeCell="I24" sqref="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60"/>
    </row>
    <row r="2" spans="1:8" ht="36" customHeight="1">
      <c r="A2" s="196" t="s">
        <v>1</v>
      </c>
      <c r="B2" s="196"/>
      <c r="C2" s="196"/>
      <c r="D2" s="196"/>
      <c r="E2" s="196"/>
      <c r="F2" s="61"/>
    </row>
    <row r="3" spans="1:8">
      <c r="A3" s="1"/>
      <c r="B3" s="1"/>
      <c r="C3" s="1"/>
      <c r="D3" s="1"/>
      <c r="E3" s="2"/>
      <c r="F3" s="2"/>
    </row>
    <row r="4" spans="1:8" ht="15" customHeight="1">
      <c r="A4" s="63" t="s">
        <v>2</v>
      </c>
      <c r="B4" s="1"/>
      <c r="C4" s="1"/>
      <c r="D4" s="197" t="s">
        <v>125</v>
      </c>
      <c r="E4" s="197"/>
      <c r="F4" s="6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162</v>
      </c>
      <c r="B7" s="194"/>
      <c r="C7" s="194"/>
      <c r="D7" s="194"/>
      <c r="E7" s="194"/>
      <c r="F7" s="63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57</v>
      </c>
      <c r="B9" s="194"/>
      <c r="C9" s="194"/>
      <c r="D9" s="194"/>
      <c r="E9" s="194"/>
      <c r="F9" s="63"/>
    </row>
    <row r="10" spans="1:8" ht="15.75" thickBot="1">
      <c r="A10" s="5"/>
      <c r="B10" s="5"/>
      <c r="C10" s="5"/>
      <c r="D10" s="5"/>
      <c r="E10" s="6"/>
      <c r="F10" s="6"/>
      <c r="H10">
        <v>409.7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0.16</v>
      </c>
      <c r="E12" s="13">
        <v>1950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9" si="0">D13*$H$10*12</f>
        <v>5113.0560000000005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0.42</v>
      </c>
      <c r="E14" s="13">
        <f t="shared" si="0"/>
        <v>2064.8879999999999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6.7</v>
      </c>
      <c r="E15" s="13">
        <f t="shared" si="0"/>
        <v>32939.879999999997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12192.671999999999</v>
      </c>
      <c r="F16" s="40"/>
    </row>
    <row r="17" spans="1:7">
      <c r="A17" s="14" t="s">
        <v>36</v>
      </c>
      <c r="B17" s="11"/>
      <c r="C17" s="11" t="s">
        <v>8</v>
      </c>
      <c r="D17" s="12">
        <v>0.26</v>
      </c>
      <c r="E17" s="13">
        <f t="shared" si="0"/>
        <v>1278.2640000000001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3982.2840000000006</v>
      </c>
      <c r="F18" s="40"/>
    </row>
    <row r="19" spans="1:7" ht="25.5">
      <c r="A19" s="14" t="s">
        <v>20</v>
      </c>
      <c r="B19" s="11" t="s">
        <v>19</v>
      </c>
      <c r="C19" s="11" t="s">
        <v>8</v>
      </c>
      <c r="D19" s="12">
        <v>0.45</v>
      </c>
      <c r="E19" s="13">
        <f t="shared" si="0"/>
        <v>2212.38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0.31</v>
      </c>
      <c r="E20" s="13">
        <v>1570.43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8366.18</v>
      </c>
      <c r="F21" s="40"/>
      <c r="G21" s="117"/>
    </row>
    <row r="22" spans="1:7">
      <c r="A22" s="21" t="s">
        <v>257</v>
      </c>
      <c r="B22" s="22"/>
      <c r="C22" s="22"/>
      <c r="D22" s="22"/>
      <c r="E22" s="23">
        <v>29859</v>
      </c>
      <c r="F22" s="40"/>
    </row>
    <row r="23" spans="1:7">
      <c r="A23" s="21" t="s">
        <v>281</v>
      </c>
      <c r="B23" s="22"/>
      <c r="C23" s="22"/>
      <c r="D23" s="22"/>
      <c r="E23" s="23">
        <v>1440</v>
      </c>
      <c r="F23" s="40"/>
    </row>
    <row r="24" spans="1:7" ht="25.5">
      <c r="A24" s="21" t="s">
        <v>319</v>
      </c>
      <c r="B24" s="22"/>
      <c r="C24" s="22"/>
      <c r="D24" s="22"/>
      <c r="E24" s="23">
        <v>15063.38</v>
      </c>
      <c r="F24" s="40"/>
    </row>
    <row r="25" spans="1:7" ht="19.5" thickBot="1">
      <c r="A25" s="16" t="s">
        <v>35</v>
      </c>
      <c r="B25" s="17"/>
      <c r="C25" s="17"/>
      <c r="D25" s="18"/>
      <c r="E25" s="116">
        <f>SUM(E12:E24)</f>
        <v>118032.41399999999</v>
      </c>
      <c r="F25" s="41"/>
      <c r="G25" s="117">
        <f>SUM(G12:G23)</f>
        <v>0</v>
      </c>
    </row>
    <row r="26" spans="1:7">
      <c r="A26" s="5"/>
      <c r="B26" s="5"/>
      <c r="C26" s="5"/>
      <c r="D26" s="5"/>
      <c r="E26" s="6"/>
      <c r="F26" s="6"/>
    </row>
    <row r="27" spans="1:7" ht="29.25" customHeight="1">
      <c r="A27" s="194" t="s">
        <v>355</v>
      </c>
      <c r="B27" s="194"/>
      <c r="C27" s="194"/>
      <c r="D27" s="194"/>
      <c r="E27" s="194"/>
      <c r="F27" s="63"/>
    </row>
    <row r="28" spans="1:7">
      <c r="A28" s="5"/>
      <c r="B28" s="5"/>
      <c r="C28" s="5"/>
      <c r="D28" s="5"/>
      <c r="E28" s="6"/>
      <c r="F28" s="6"/>
    </row>
    <row r="29" spans="1:7" ht="30" customHeight="1">
      <c r="A29" s="194" t="s">
        <v>356</v>
      </c>
      <c r="B29" s="194"/>
      <c r="C29" s="194"/>
      <c r="D29" s="194"/>
      <c r="E29" s="194"/>
      <c r="F29" s="63"/>
    </row>
    <row r="30" spans="1:7">
      <c r="A30" s="5"/>
      <c r="B30" s="5"/>
      <c r="C30" s="5"/>
      <c r="D30" s="5"/>
      <c r="E30" s="6"/>
      <c r="F30" s="6"/>
    </row>
    <row r="31" spans="1:7" ht="31.5" customHeight="1">
      <c r="A31" s="194" t="s">
        <v>114</v>
      </c>
      <c r="B31" s="194"/>
      <c r="C31" s="194"/>
      <c r="D31" s="194"/>
      <c r="E31" s="194"/>
      <c r="F31" s="64"/>
    </row>
    <row r="32" spans="1:7">
      <c r="A32" s="136"/>
      <c r="B32" s="136"/>
      <c r="C32" s="136"/>
      <c r="D32" s="136"/>
      <c r="E32" s="136"/>
      <c r="F32" s="6"/>
    </row>
    <row r="33" spans="1:6" ht="28.5" customHeight="1">
      <c r="A33" s="194" t="s">
        <v>24</v>
      </c>
      <c r="B33" s="194"/>
      <c r="C33" s="194"/>
      <c r="D33" s="194"/>
      <c r="E33" s="194"/>
      <c r="F33" s="63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00" t="s">
        <v>25</v>
      </c>
      <c r="B36" s="200"/>
      <c r="C36" s="200"/>
      <c r="D36" s="200"/>
      <c r="E36" s="200"/>
      <c r="F36" s="65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198" t="s">
        <v>29</v>
      </c>
      <c r="C39" s="198"/>
      <c r="D39" s="198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198" t="s">
        <v>29</v>
      </c>
      <c r="C43" s="198"/>
      <c r="D43" s="198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2"/>
  <sheetViews>
    <sheetView topLeftCell="A10" workbookViewId="0">
      <selection activeCell="F12" sqref="F12:I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7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60"/>
    </row>
    <row r="2" spans="1:8" ht="36" customHeight="1">
      <c r="A2" s="196" t="s">
        <v>1</v>
      </c>
      <c r="B2" s="196"/>
      <c r="C2" s="196"/>
      <c r="D2" s="196"/>
      <c r="E2" s="196"/>
      <c r="F2" s="61"/>
    </row>
    <row r="3" spans="1:8">
      <c r="A3" s="1"/>
      <c r="B3" s="1"/>
      <c r="C3" s="1"/>
      <c r="D3" s="1"/>
      <c r="E3" s="2"/>
      <c r="F3" s="2"/>
    </row>
    <row r="4" spans="1:8" ht="15" customHeight="1">
      <c r="A4" s="63" t="s">
        <v>2</v>
      </c>
      <c r="B4" s="1"/>
      <c r="C4" s="1"/>
      <c r="D4" s="197" t="s">
        <v>125</v>
      </c>
      <c r="E4" s="197"/>
      <c r="F4" s="6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163</v>
      </c>
      <c r="B7" s="194"/>
      <c r="C7" s="194"/>
      <c r="D7" s="194"/>
      <c r="E7" s="194"/>
      <c r="F7" s="63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58</v>
      </c>
      <c r="B9" s="194"/>
      <c r="C9" s="194"/>
      <c r="D9" s="194"/>
      <c r="E9" s="194"/>
      <c r="F9" s="63"/>
    </row>
    <row r="10" spans="1:8" ht="15.75" thickBot="1">
      <c r="A10" s="5"/>
      <c r="B10" s="5"/>
      <c r="C10" s="5"/>
      <c r="D10" s="5"/>
      <c r="E10" s="6"/>
      <c r="F10" s="6"/>
      <c r="H10">
        <v>470.9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  <c r="G11" s="185" t="s">
        <v>278</v>
      </c>
    </row>
    <row r="12" spans="1:8" ht="51">
      <c r="A12" s="14" t="s">
        <v>10</v>
      </c>
      <c r="B12" s="11" t="s">
        <v>11</v>
      </c>
      <c r="C12" s="11" t="s">
        <v>12</v>
      </c>
      <c r="D12" s="12">
        <v>0.2</v>
      </c>
      <c r="E12" s="13">
        <v>3000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>D13*$H$10*10</f>
        <v>4897.3599999999997</v>
      </c>
      <c r="F13" s="40"/>
      <c r="G13" s="117"/>
    </row>
    <row r="14" spans="1:8" ht="51">
      <c r="A14" s="14" t="s">
        <v>13</v>
      </c>
      <c r="B14" s="11" t="s">
        <v>11</v>
      </c>
      <c r="C14" s="11" t="s">
        <v>14</v>
      </c>
      <c r="D14" s="12">
        <v>0.21</v>
      </c>
      <c r="E14" s="13">
        <v>1226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7.53</v>
      </c>
      <c r="E15" s="13">
        <f t="shared" ref="E15:E20" si="0">D15*$H$10*10</f>
        <v>35458.769999999997</v>
      </c>
      <c r="F15" s="40"/>
      <c r="G15" s="117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10453.980000000001</v>
      </c>
      <c r="F16" s="40"/>
      <c r="G16" s="117"/>
    </row>
    <row r="17" spans="1:7">
      <c r="A17" s="14" t="s">
        <v>36</v>
      </c>
      <c r="B17" s="11"/>
      <c r="C17" s="11" t="s">
        <v>8</v>
      </c>
      <c r="D17" s="12">
        <v>0.14000000000000001</v>
      </c>
      <c r="E17" s="13">
        <f t="shared" si="0"/>
        <v>659.26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3814.2900000000004</v>
      </c>
      <c r="F18" s="40"/>
      <c r="G18" s="117"/>
    </row>
    <row r="19" spans="1:7" ht="25.5">
      <c r="A19" s="14" t="s">
        <v>121</v>
      </c>
      <c r="B19" s="11" t="s">
        <v>19</v>
      </c>
      <c r="C19" s="11" t="s">
        <v>8</v>
      </c>
      <c r="D19" s="12">
        <v>1.47</v>
      </c>
      <c r="E19" s="13">
        <v>9111.42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0.31</v>
      </c>
      <c r="E20" s="13">
        <f t="shared" si="0"/>
        <v>1459.79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5087.7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v>17313.509999999998</v>
      </c>
      <c r="F22" s="40"/>
      <c r="G22" s="117"/>
    </row>
    <row r="23" spans="1:7" ht="19.5" thickBot="1">
      <c r="A23" s="16" t="s">
        <v>35</v>
      </c>
      <c r="B23" s="17"/>
      <c r="C23" s="17"/>
      <c r="D23" s="18"/>
      <c r="E23" s="116">
        <f>SUM(E12:E22)</f>
        <v>92482.079999999987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0.75" customHeight="1">
      <c r="A25" s="194" t="s">
        <v>357</v>
      </c>
      <c r="B25" s="194"/>
      <c r="C25" s="194"/>
      <c r="D25" s="194"/>
      <c r="E25" s="194"/>
      <c r="F25" s="63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194" t="s">
        <v>175</v>
      </c>
      <c r="B27" s="194"/>
      <c r="C27" s="194"/>
      <c r="D27" s="194"/>
      <c r="E27" s="194"/>
      <c r="F27" s="63"/>
    </row>
    <row r="28" spans="1:7">
      <c r="A28" s="5"/>
      <c r="B28" s="5"/>
      <c r="C28" s="5"/>
      <c r="D28" s="5"/>
      <c r="E28" s="6"/>
      <c r="F28" s="6"/>
    </row>
    <row r="29" spans="1:7" ht="30" customHeight="1">
      <c r="A29" s="194" t="s">
        <v>114</v>
      </c>
      <c r="B29" s="194"/>
      <c r="C29" s="194"/>
      <c r="D29" s="194"/>
      <c r="E29" s="194"/>
      <c r="F29" s="64"/>
    </row>
    <row r="30" spans="1:7">
      <c r="A30" s="128"/>
      <c r="B30" s="128"/>
      <c r="C30" s="128"/>
      <c r="D30" s="128"/>
      <c r="E30" s="128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63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65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0"/>
  <sheetViews>
    <sheetView topLeftCell="A10" workbookViewId="0">
      <selection activeCell="G11" sqref="G11:H21"/>
    </sheetView>
  </sheetViews>
  <sheetFormatPr defaultRowHeight="15"/>
  <cols>
    <col min="1" max="1" width="5.570312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0"/>
    </row>
    <row r="2" spans="1:9" ht="36" customHeight="1">
      <c r="A2" s="196" t="s">
        <v>1</v>
      </c>
      <c r="B2" s="196"/>
      <c r="C2" s="196"/>
      <c r="D2" s="196"/>
      <c r="E2" s="196"/>
      <c r="F2" s="196"/>
      <c r="G2" s="61"/>
    </row>
    <row r="3" spans="1:9">
      <c r="B3" s="1"/>
      <c r="C3" s="1"/>
      <c r="D3" s="1"/>
      <c r="E3" s="1"/>
      <c r="F3" s="2"/>
      <c r="G3" s="2"/>
    </row>
    <row r="4" spans="1:9" ht="15" customHeight="1">
      <c r="B4" s="63" t="s">
        <v>2</v>
      </c>
      <c r="C4" s="1"/>
      <c r="D4" s="1"/>
      <c r="E4" s="197" t="s">
        <v>125</v>
      </c>
      <c r="F4" s="197"/>
      <c r="G4" s="62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4.5" customHeight="1">
      <c r="A7" s="194" t="s">
        <v>164</v>
      </c>
      <c r="B7" s="194"/>
      <c r="C7" s="194"/>
      <c r="D7" s="194"/>
      <c r="E7" s="194"/>
      <c r="F7" s="194"/>
      <c r="G7" s="63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59</v>
      </c>
      <c r="B9" s="194"/>
      <c r="C9" s="194"/>
      <c r="D9" s="194"/>
      <c r="E9" s="194"/>
      <c r="F9" s="194"/>
      <c r="G9" s="63"/>
    </row>
    <row r="10" spans="1:9" ht="15.75" thickBot="1">
      <c r="B10" s="5"/>
      <c r="C10" s="5"/>
      <c r="D10" s="5"/>
      <c r="E10" s="5"/>
      <c r="F10" s="6"/>
      <c r="G10" s="6"/>
      <c r="I10">
        <v>270.39999999999998</v>
      </c>
    </row>
    <row r="11" spans="1:9" ht="84" customHeight="1">
      <c r="A11" s="153" t="s">
        <v>124</v>
      </c>
      <c r="B11" s="148" t="s">
        <v>3</v>
      </c>
      <c r="C11" s="8" t="s">
        <v>4</v>
      </c>
      <c r="D11" s="8" t="s">
        <v>5</v>
      </c>
      <c r="E11" s="9" t="s">
        <v>6</v>
      </c>
      <c r="F11" s="10" t="s">
        <v>7</v>
      </c>
      <c r="G11" s="39"/>
    </row>
    <row r="12" spans="1:9" ht="51">
      <c r="A12" s="154">
        <v>1</v>
      </c>
      <c r="B12" s="149" t="s">
        <v>10</v>
      </c>
      <c r="C12" s="11" t="s">
        <v>11</v>
      </c>
      <c r="D12" s="11" t="s">
        <v>12</v>
      </c>
      <c r="E12" s="12">
        <v>0.45</v>
      </c>
      <c r="F12" s="13">
        <v>2950</v>
      </c>
      <c r="G12" s="40"/>
      <c r="H12" s="117"/>
    </row>
    <row r="13" spans="1:9" ht="51">
      <c r="A13" s="154">
        <v>2</v>
      </c>
      <c r="B13" s="149" t="s">
        <v>37</v>
      </c>
      <c r="C13" s="11" t="s">
        <v>9</v>
      </c>
      <c r="D13" s="11" t="s">
        <v>8</v>
      </c>
      <c r="E13" s="12">
        <v>1.04</v>
      </c>
      <c r="F13" s="13">
        <f t="shared" ref="F13:F18" si="0">E13*$I$10*12</f>
        <v>3374.5920000000001</v>
      </c>
      <c r="G13" s="40"/>
    </row>
    <row r="14" spans="1:9" ht="51">
      <c r="A14" s="154">
        <v>3</v>
      </c>
      <c r="B14" s="149" t="s">
        <v>13</v>
      </c>
      <c r="C14" s="11" t="s">
        <v>11</v>
      </c>
      <c r="D14" s="11" t="s">
        <v>14</v>
      </c>
      <c r="E14" s="12">
        <v>0.27</v>
      </c>
      <c r="F14" s="13">
        <v>937.24</v>
      </c>
      <c r="G14" s="40"/>
      <c r="H14" s="117"/>
    </row>
    <row r="15" spans="1:9" ht="42" customHeight="1">
      <c r="A15" s="154">
        <v>4</v>
      </c>
      <c r="B15" s="149" t="s">
        <v>15</v>
      </c>
      <c r="C15" s="11" t="s">
        <v>16</v>
      </c>
      <c r="D15" s="11" t="s">
        <v>8</v>
      </c>
      <c r="E15" s="11">
        <v>5.9</v>
      </c>
      <c r="F15" s="13">
        <f t="shared" si="0"/>
        <v>19144.32</v>
      </c>
      <c r="G15" s="40"/>
    </row>
    <row r="16" spans="1:9">
      <c r="A16" s="154">
        <v>5</v>
      </c>
      <c r="B16" s="149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8047.1039999999994</v>
      </c>
      <c r="G16" s="40"/>
    </row>
    <row r="17" spans="1:8">
      <c r="A17" s="154">
        <v>6</v>
      </c>
      <c r="B17" s="149" t="s">
        <v>36</v>
      </c>
      <c r="C17" s="11"/>
      <c r="D17" s="11" t="s">
        <v>8</v>
      </c>
      <c r="E17" s="12">
        <v>0.27</v>
      </c>
      <c r="F17" s="13">
        <f t="shared" si="0"/>
        <v>876.096</v>
      </c>
      <c r="G17" s="40"/>
    </row>
    <row r="18" spans="1:8" ht="25.5">
      <c r="A18" s="154">
        <v>7</v>
      </c>
      <c r="B18" s="149" t="s">
        <v>18</v>
      </c>
      <c r="C18" s="11" t="s">
        <v>19</v>
      </c>
      <c r="D18" s="11" t="s">
        <v>8</v>
      </c>
      <c r="E18" s="12">
        <v>0.81</v>
      </c>
      <c r="F18" s="13">
        <f t="shared" si="0"/>
        <v>2628.288</v>
      </c>
      <c r="G18" s="40"/>
    </row>
    <row r="19" spans="1:8" ht="25.5">
      <c r="A19" s="154">
        <v>8</v>
      </c>
      <c r="B19" s="149" t="s">
        <v>21</v>
      </c>
      <c r="C19" s="11" t="s">
        <v>19</v>
      </c>
      <c r="D19" s="11" t="s">
        <v>8</v>
      </c>
      <c r="E19" s="11">
        <v>0.31</v>
      </c>
      <c r="F19" s="13">
        <v>1036.49</v>
      </c>
      <c r="G19" s="40"/>
      <c r="H19" s="117"/>
    </row>
    <row r="20" spans="1:8" ht="25.5">
      <c r="A20" s="154">
        <v>9</v>
      </c>
      <c r="B20" s="149" t="s">
        <v>22</v>
      </c>
      <c r="C20" s="11" t="s">
        <v>17</v>
      </c>
      <c r="D20" s="11" t="s">
        <v>8</v>
      </c>
      <c r="E20" s="11">
        <v>0.53</v>
      </c>
      <c r="F20" s="13">
        <v>5521.64</v>
      </c>
      <c r="G20" s="40"/>
      <c r="H20" s="117"/>
    </row>
    <row r="21" spans="1:8" ht="19.5" thickBot="1">
      <c r="A21" s="192"/>
      <c r="B21" s="150" t="s">
        <v>35</v>
      </c>
      <c r="C21" s="17"/>
      <c r="D21" s="17"/>
      <c r="E21" s="18"/>
      <c r="F21" s="116">
        <f>SUM(F12:F20)</f>
        <v>44515.77</v>
      </c>
      <c r="G21" s="41"/>
      <c r="H21" s="117"/>
    </row>
    <row r="22" spans="1:8">
      <c r="B22" s="5"/>
      <c r="C22" s="5"/>
      <c r="D22" s="5"/>
      <c r="E22" s="5"/>
      <c r="F22" s="6"/>
      <c r="G22" s="6"/>
    </row>
    <row r="23" spans="1:8" ht="36.75" customHeight="1">
      <c r="A23" s="194" t="s">
        <v>358</v>
      </c>
      <c r="B23" s="194"/>
      <c r="C23" s="194"/>
      <c r="D23" s="194"/>
      <c r="E23" s="194"/>
      <c r="F23" s="194"/>
      <c r="G23" s="63"/>
    </row>
    <row r="24" spans="1:8">
      <c r="B24" s="5"/>
      <c r="C24" s="5"/>
      <c r="D24" s="5"/>
      <c r="E24" s="5"/>
      <c r="F24" s="6"/>
      <c r="G24" s="6"/>
    </row>
    <row r="25" spans="1:8" ht="30.75" customHeight="1">
      <c r="A25" s="194" t="s">
        <v>359</v>
      </c>
      <c r="B25" s="194"/>
      <c r="C25" s="194"/>
      <c r="D25" s="194"/>
      <c r="E25" s="194"/>
      <c r="F25" s="194"/>
      <c r="G25" s="63"/>
    </row>
    <row r="26" spans="1:8">
      <c r="B26" s="5"/>
      <c r="C26" s="5"/>
      <c r="D26" s="5"/>
      <c r="E26" s="5"/>
      <c r="F26" s="6"/>
      <c r="G26" s="6"/>
    </row>
    <row r="27" spans="1:8" ht="19.5" customHeight="1">
      <c r="A27" s="194" t="s">
        <v>114</v>
      </c>
      <c r="B27" s="194"/>
      <c r="C27" s="194"/>
      <c r="D27" s="194"/>
      <c r="E27" s="194"/>
      <c r="F27" s="194"/>
      <c r="G27" s="64"/>
    </row>
    <row r="28" spans="1:8">
      <c r="B28" s="136"/>
      <c r="C28" s="136"/>
      <c r="D28" s="136"/>
      <c r="E28" s="136"/>
      <c r="F28" s="136"/>
      <c r="G28" s="6"/>
    </row>
    <row r="29" spans="1:8" ht="28.5" customHeight="1">
      <c r="A29" s="194" t="s">
        <v>24</v>
      </c>
      <c r="B29" s="194"/>
      <c r="C29" s="194"/>
      <c r="D29" s="194"/>
      <c r="E29" s="194"/>
      <c r="F29" s="194"/>
      <c r="G29" s="63"/>
    </row>
    <row r="30" spans="1:8">
      <c r="B30" s="5"/>
      <c r="C30" s="5"/>
      <c r="D30" s="5"/>
      <c r="E30" s="5"/>
      <c r="F30" s="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200" t="s">
        <v>25</v>
      </c>
      <c r="C32" s="200"/>
      <c r="D32" s="200"/>
      <c r="E32" s="200"/>
      <c r="F32" s="200"/>
      <c r="G32" s="65"/>
    </row>
    <row r="33" spans="2:7">
      <c r="B33" s="5"/>
      <c r="C33" s="5"/>
      <c r="D33" s="5"/>
      <c r="E33" s="5"/>
      <c r="F33" s="6"/>
      <c r="G33" s="6"/>
    </row>
    <row r="34" spans="2:7">
      <c r="B34" s="5" t="s">
        <v>26</v>
      </c>
      <c r="C34" s="5" t="s">
        <v>27</v>
      </c>
      <c r="D34" s="5"/>
      <c r="E34" s="5"/>
      <c r="F34" s="6" t="s">
        <v>28</v>
      </c>
      <c r="G34" s="6"/>
    </row>
    <row r="35" spans="2:7">
      <c r="B35" s="5"/>
      <c r="C35" s="198" t="s">
        <v>29</v>
      </c>
      <c r="D35" s="198"/>
      <c r="E35" s="198"/>
      <c r="F35" s="6" t="s">
        <v>30</v>
      </c>
      <c r="G35" s="6"/>
    </row>
    <row r="36" spans="2:7">
      <c r="B36" s="5"/>
      <c r="C36" s="5"/>
      <c r="D36" s="5"/>
      <c r="E36" s="5"/>
      <c r="F36" s="6"/>
      <c r="G36" s="6"/>
    </row>
    <row r="37" spans="2:7">
      <c r="B37" s="5"/>
      <c r="C37" s="5"/>
      <c r="D37" s="5"/>
      <c r="E37" s="5"/>
      <c r="F37" s="6"/>
      <c r="G37" s="6"/>
    </row>
    <row r="38" spans="2:7">
      <c r="B38" s="5" t="s">
        <v>31</v>
      </c>
      <c r="C38" s="5" t="s">
        <v>27</v>
      </c>
      <c r="D38" s="5"/>
      <c r="E38" s="5"/>
      <c r="F38" s="6" t="s">
        <v>28</v>
      </c>
      <c r="G38" s="6"/>
    </row>
    <row r="39" spans="2:7">
      <c r="B39" s="5"/>
      <c r="C39" s="198" t="s">
        <v>29</v>
      </c>
      <c r="D39" s="198"/>
      <c r="E39" s="198"/>
      <c r="F39" s="6" t="s">
        <v>30</v>
      </c>
      <c r="G39" s="6"/>
    </row>
    <row r="40" spans="2:7">
      <c r="B40" s="5"/>
      <c r="C40" s="5"/>
      <c r="D40" s="5"/>
      <c r="E40" s="5"/>
      <c r="F40" s="6"/>
      <c r="G40" s="6"/>
    </row>
  </sheetData>
  <mergeCells count="12">
    <mergeCell ref="A1:F1"/>
    <mergeCell ref="A2:F2"/>
    <mergeCell ref="A7:F7"/>
    <mergeCell ref="A9:F9"/>
    <mergeCell ref="C39:E39"/>
    <mergeCell ref="E4:F4"/>
    <mergeCell ref="B32:F32"/>
    <mergeCell ref="C35:E35"/>
    <mergeCell ref="A23:F23"/>
    <mergeCell ref="A25:F25"/>
    <mergeCell ref="A27:F27"/>
    <mergeCell ref="A29:F29"/>
  </mergeCells>
  <pageMargins left="0.24" right="0.21" top="0.4" bottom="0.32" header="0.3" footer="0.2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2" sqref="G12:H22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0"/>
    </row>
    <row r="2" spans="1:9" ht="36" customHeight="1">
      <c r="A2" s="196" t="s">
        <v>1</v>
      </c>
      <c r="B2" s="196"/>
      <c r="C2" s="196"/>
      <c r="D2" s="196"/>
      <c r="E2" s="196"/>
      <c r="F2" s="196"/>
      <c r="G2" s="61"/>
    </row>
    <row r="3" spans="1:9">
      <c r="B3" s="1"/>
      <c r="C3" s="1"/>
      <c r="D3" s="1"/>
      <c r="E3" s="1"/>
      <c r="F3" s="2"/>
      <c r="G3" s="2"/>
    </row>
    <row r="4" spans="1:9" ht="15" customHeight="1">
      <c r="B4" s="63" t="s">
        <v>2</v>
      </c>
      <c r="C4" s="1"/>
      <c r="D4" s="1"/>
      <c r="E4" s="197" t="s">
        <v>125</v>
      </c>
      <c r="F4" s="197"/>
      <c r="G4" s="62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3" customHeight="1">
      <c r="A7" s="194" t="s">
        <v>166</v>
      </c>
      <c r="B7" s="194"/>
      <c r="C7" s="194"/>
      <c r="D7" s="194"/>
      <c r="E7" s="194"/>
      <c r="F7" s="194"/>
      <c r="G7" s="63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60</v>
      </c>
      <c r="B9" s="194"/>
      <c r="C9" s="194"/>
      <c r="D9" s="194"/>
      <c r="E9" s="194"/>
      <c r="F9" s="194"/>
      <c r="G9" s="63"/>
    </row>
    <row r="10" spans="1:9" ht="15.75" thickBot="1">
      <c r="B10" s="5"/>
      <c r="C10" s="5"/>
      <c r="D10" s="5"/>
      <c r="E10" s="5"/>
      <c r="F10" s="6"/>
      <c r="G10" s="6"/>
      <c r="I10">
        <v>281.10000000000002</v>
      </c>
    </row>
    <row r="11" spans="1:9" ht="84.75" customHeight="1">
      <c r="A11" s="153" t="s">
        <v>124</v>
      </c>
      <c r="B11" s="7" t="s">
        <v>3</v>
      </c>
      <c r="C11" s="8" t="s">
        <v>4</v>
      </c>
      <c r="D11" s="8" t="s">
        <v>5</v>
      </c>
      <c r="E11" s="9" t="s">
        <v>6</v>
      </c>
      <c r="F11" s="10" t="s">
        <v>7</v>
      </c>
      <c r="G11" s="39"/>
    </row>
    <row r="12" spans="1:9" ht="51">
      <c r="A12" s="154">
        <v>1</v>
      </c>
      <c r="B12" s="14" t="s">
        <v>10</v>
      </c>
      <c r="C12" s="11" t="s">
        <v>11</v>
      </c>
      <c r="D12" s="11" t="s">
        <v>12</v>
      </c>
      <c r="E12" s="12">
        <v>0.43</v>
      </c>
      <c r="F12" s="13">
        <v>1950</v>
      </c>
      <c r="G12" s="40"/>
      <c r="H12" s="117"/>
    </row>
    <row r="13" spans="1:9" ht="51">
      <c r="A13" s="154">
        <v>2</v>
      </c>
      <c r="B13" s="14" t="s">
        <v>37</v>
      </c>
      <c r="C13" s="11" t="s">
        <v>9</v>
      </c>
      <c r="D13" s="11" t="s">
        <v>8</v>
      </c>
      <c r="E13" s="12">
        <v>1.04</v>
      </c>
      <c r="F13" s="13">
        <f t="shared" ref="F13:F18" si="0">E13*$I$10*12</f>
        <v>3508.1280000000006</v>
      </c>
      <c r="G13" s="40"/>
    </row>
    <row r="14" spans="1:9" ht="51">
      <c r="A14" s="154">
        <v>3</v>
      </c>
      <c r="B14" s="14" t="s">
        <v>13</v>
      </c>
      <c r="C14" s="11" t="s">
        <v>11</v>
      </c>
      <c r="D14" s="11" t="s">
        <v>14</v>
      </c>
      <c r="E14" s="12">
        <v>0.27</v>
      </c>
      <c r="F14" s="13">
        <v>937.24</v>
      </c>
      <c r="G14" s="40"/>
      <c r="H14" s="117"/>
    </row>
    <row r="15" spans="1:9" ht="42" customHeight="1">
      <c r="A15" s="154">
        <v>4</v>
      </c>
      <c r="B15" s="14" t="s">
        <v>15</v>
      </c>
      <c r="C15" s="11" t="s">
        <v>16</v>
      </c>
      <c r="D15" s="11" t="s">
        <v>8</v>
      </c>
      <c r="E15" s="11">
        <v>5.36</v>
      </c>
      <c r="F15" s="13">
        <f t="shared" si="0"/>
        <v>18080.352000000003</v>
      </c>
      <c r="G15" s="40"/>
    </row>
    <row r="16" spans="1:9">
      <c r="A16" s="154">
        <v>5</v>
      </c>
      <c r="B16" s="14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8365.5360000000001</v>
      </c>
      <c r="G16" s="40"/>
    </row>
    <row r="17" spans="1:8">
      <c r="A17" s="154">
        <v>6</v>
      </c>
      <c r="B17" s="14" t="s">
        <v>36</v>
      </c>
      <c r="C17" s="11"/>
      <c r="D17" s="11" t="s">
        <v>8</v>
      </c>
      <c r="E17" s="12">
        <v>0.25</v>
      </c>
      <c r="F17" s="13">
        <f t="shared" si="0"/>
        <v>843.30000000000007</v>
      </c>
      <c r="G17" s="40"/>
    </row>
    <row r="18" spans="1:8" ht="25.5">
      <c r="A18" s="154">
        <v>7</v>
      </c>
      <c r="B18" s="14" t="s">
        <v>18</v>
      </c>
      <c r="C18" s="11" t="s">
        <v>19</v>
      </c>
      <c r="D18" s="11" t="s">
        <v>8</v>
      </c>
      <c r="E18" s="12">
        <v>0.81</v>
      </c>
      <c r="F18" s="13">
        <f t="shared" si="0"/>
        <v>2732.2920000000004</v>
      </c>
      <c r="G18" s="40"/>
    </row>
    <row r="19" spans="1:8" ht="25.5">
      <c r="A19" s="154">
        <v>8</v>
      </c>
      <c r="B19" s="14" t="s">
        <v>21</v>
      </c>
      <c r="C19" s="11" t="s">
        <v>19</v>
      </c>
      <c r="D19" s="11" t="s">
        <v>8</v>
      </c>
      <c r="E19" s="11">
        <v>0.31</v>
      </c>
      <c r="F19" s="13">
        <v>1077.49</v>
      </c>
      <c r="G19" s="40"/>
      <c r="H19" s="117"/>
    </row>
    <row r="20" spans="1:8" ht="25.5">
      <c r="A20" s="154">
        <v>9</v>
      </c>
      <c r="B20" s="14" t="s">
        <v>22</v>
      </c>
      <c r="C20" s="11" t="s">
        <v>17</v>
      </c>
      <c r="D20" s="11" t="s">
        <v>8</v>
      </c>
      <c r="E20" s="11">
        <v>0.53</v>
      </c>
      <c r="F20" s="13">
        <v>5740.14</v>
      </c>
      <c r="G20" s="40"/>
      <c r="H20" s="117"/>
    </row>
    <row r="21" spans="1:8">
      <c r="A21" s="154">
        <v>10</v>
      </c>
      <c r="B21" s="21" t="s">
        <v>282</v>
      </c>
      <c r="C21" s="22"/>
      <c r="D21" s="11"/>
      <c r="E21" s="22"/>
      <c r="F21" s="13">
        <v>6404.25</v>
      </c>
      <c r="G21" s="40"/>
    </row>
    <row r="22" spans="1:8" ht="19.5" thickBot="1">
      <c r="A22" s="193"/>
      <c r="B22" s="16" t="s">
        <v>35</v>
      </c>
      <c r="C22" s="17"/>
      <c r="D22" s="17"/>
      <c r="E22" s="18"/>
      <c r="F22" s="116">
        <f>SUM(F12:F21)</f>
        <v>49638.728000000003</v>
      </c>
      <c r="G22" s="41"/>
      <c r="H22" s="117"/>
    </row>
    <row r="23" spans="1:8">
      <c r="A23" s="151"/>
      <c r="B23" s="5"/>
      <c r="C23" s="5"/>
      <c r="D23" s="5"/>
      <c r="E23" s="5"/>
      <c r="F23" s="6"/>
      <c r="G23" s="6"/>
    </row>
    <row r="24" spans="1:8" ht="31.5" customHeight="1">
      <c r="A24" s="194" t="s">
        <v>360</v>
      </c>
      <c r="B24" s="194"/>
      <c r="C24" s="194"/>
      <c r="D24" s="194"/>
      <c r="E24" s="194"/>
      <c r="F24" s="194"/>
      <c r="G24" s="63"/>
    </row>
    <row r="25" spans="1:8">
      <c r="B25" s="5"/>
      <c r="C25" s="5"/>
      <c r="D25" s="5"/>
      <c r="E25" s="5"/>
      <c r="F25" s="6"/>
      <c r="G25" s="6"/>
    </row>
    <row r="26" spans="1:8" ht="31.5" customHeight="1">
      <c r="A26" s="194" t="s">
        <v>361</v>
      </c>
      <c r="B26" s="194"/>
      <c r="C26" s="194"/>
      <c r="D26" s="194"/>
      <c r="E26" s="194"/>
      <c r="F26" s="194"/>
      <c r="G26" s="63"/>
    </row>
    <row r="27" spans="1:8">
      <c r="B27" s="5"/>
      <c r="C27" s="5"/>
      <c r="D27" s="5"/>
      <c r="E27" s="5"/>
      <c r="F27" s="6"/>
      <c r="G27" s="6"/>
    </row>
    <row r="28" spans="1:8" ht="14.25" customHeight="1">
      <c r="A28" s="194" t="s">
        <v>114</v>
      </c>
      <c r="B28" s="194"/>
      <c r="C28" s="194"/>
      <c r="D28" s="194"/>
      <c r="E28" s="194"/>
      <c r="F28" s="194"/>
      <c r="G28" s="64"/>
    </row>
    <row r="29" spans="1:8" ht="14.25" customHeight="1">
      <c r="B29" s="136"/>
      <c r="C29" s="136"/>
      <c r="D29" s="136"/>
      <c r="E29" s="136"/>
      <c r="F29" s="136"/>
      <c r="G29" s="6"/>
    </row>
    <row r="30" spans="1:8" ht="28.5" customHeight="1">
      <c r="A30" s="194" t="s">
        <v>24</v>
      </c>
      <c r="B30" s="194"/>
      <c r="C30" s="194"/>
      <c r="D30" s="194"/>
      <c r="E30" s="194"/>
      <c r="F30" s="194"/>
      <c r="G30" s="63"/>
    </row>
    <row r="31" spans="1:8" ht="8.25" customHeight="1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00" t="s">
        <v>25</v>
      </c>
      <c r="C33" s="200"/>
      <c r="D33" s="200"/>
      <c r="E33" s="200"/>
      <c r="F33" s="200"/>
      <c r="G33" s="65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198" t="s">
        <v>29</v>
      </c>
      <c r="D36" s="198"/>
      <c r="E36" s="198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198" t="s">
        <v>29</v>
      </c>
      <c r="D40" s="198"/>
      <c r="E40" s="198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A1:F1"/>
    <mergeCell ref="A2:F2"/>
    <mergeCell ref="A7:F7"/>
    <mergeCell ref="A9:F9"/>
    <mergeCell ref="C40:E40"/>
    <mergeCell ref="E4:F4"/>
    <mergeCell ref="B33:F33"/>
    <mergeCell ref="C36:E36"/>
    <mergeCell ref="A24:F24"/>
    <mergeCell ref="A26:F26"/>
    <mergeCell ref="A28:F28"/>
    <mergeCell ref="A30:F30"/>
  </mergeCells>
  <pageMargins left="0.24" right="0.21" top="0.4" bottom="0.32" header="0.3" footer="0.2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4"/>
  <sheetViews>
    <sheetView topLeftCell="A11" workbookViewId="0">
      <selection activeCell="G12" sqref="G12:K24"/>
    </sheetView>
  </sheetViews>
  <sheetFormatPr defaultRowHeight="15"/>
  <cols>
    <col min="1" max="1" width="6.14062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0"/>
    </row>
    <row r="2" spans="1:9" ht="36" customHeight="1">
      <c r="A2" s="196" t="s">
        <v>1</v>
      </c>
      <c r="B2" s="196"/>
      <c r="C2" s="196"/>
      <c r="D2" s="196"/>
      <c r="E2" s="196"/>
      <c r="F2" s="196"/>
      <c r="G2" s="61"/>
    </row>
    <row r="3" spans="1:9">
      <c r="B3" s="1"/>
      <c r="C3" s="1"/>
      <c r="D3" s="1"/>
      <c r="E3" s="1"/>
      <c r="F3" s="2"/>
      <c r="G3" s="2"/>
    </row>
    <row r="4" spans="1:9" ht="15" customHeight="1">
      <c r="B4" s="63" t="s">
        <v>2</v>
      </c>
      <c r="C4" s="1"/>
      <c r="D4" s="1"/>
      <c r="E4" s="197" t="s">
        <v>125</v>
      </c>
      <c r="F4" s="197"/>
      <c r="G4" s="62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5.25" customHeight="1">
      <c r="A7" s="194" t="s">
        <v>167</v>
      </c>
      <c r="B7" s="194"/>
      <c r="C7" s="194"/>
      <c r="D7" s="194"/>
      <c r="E7" s="194"/>
      <c r="F7" s="194"/>
      <c r="G7" s="63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61</v>
      </c>
      <c r="B9" s="194"/>
      <c r="C9" s="194"/>
      <c r="D9" s="194"/>
      <c r="E9" s="194"/>
      <c r="F9" s="194"/>
      <c r="G9" s="63"/>
    </row>
    <row r="10" spans="1:9" ht="15.75" thickBot="1">
      <c r="B10" s="5"/>
      <c r="C10" s="5"/>
      <c r="D10" s="5"/>
      <c r="E10" s="5"/>
      <c r="F10" s="6"/>
      <c r="G10" s="6"/>
      <c r="I10">
        <v>342.6</v>
      </c>
    </row>
    <row r="11" spans="1:9" ht="84.75" customHeight="1">
      <c r="A11" s="153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0.36</v>
      </c>
      <c r="F12" s="13">
        <v>1800</v>
      </c>
      <c r="G12" s="40"/>
      <c r="H12" s="117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19" si="0">E13*$I$10*11</f>
        <v>2072.7300000000005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0.21</v>
      </c>
      <c r="F14" s="13">
        <v>937.24</v>
      </c>
      <c r="G14" s="40"/>
      <c r="H14" s="117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4.1500000000000004</v>
      </c>
      <c r="F15" s="13">
        <f t="shared" si="0"/>
        <v>15639.690000000002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9346.1280000000006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0.51</v>
      </c>
      <c r="F17" s="13">
        <f t="shared" si="0"/>
        <v>1921.9860000000003</v>
      </c>
      <c r="G17" s="40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2788.7640000000001</v>
      </c>
      <c r="G18" s="40"/>
      <c r="H18" s="117"/>
    </row>
    <row r="19" spans="1:8" ht="25.5">
      <c r="A19" s="154">
        <v>8</v>
      </c>
      <c r="B19" s="152" t="s">
        <v>21</v>
      </c>
      <c r="C19" s="11" t="s">
        <v>19</v>
      </c>
      <c r="D19" s="11" t="s">
        <v>8</v>
      </c>
      <c r="E19" s="11">
        <v>0.3</v>
      </c>
      <c r="F19" s="13">
        <f t="shared" si="0"/>
        <v>1130.58</v>
      </c>
      <c r="G19" s="40"/>
    </row>
    <row r="20" spans="1:8" ht="25.5">
      <c r="A20" s="154">
        <v>9</v>
      </c>
      <c r="B20" s="152" t="s">
        <v>22</v>
      </c>
      <c r="C20" s="11" t="s">
        <v>17</v>
      </c>
      <c r="D20" s="11" t="s">
        <v>8</v>
      </c>
      <c r="E20" s="11">
        <v>0.53</v>
      </c>
      <c r="F20" s="13">
        <v>3701.53</v>
      </c>
      <c r="G20" s="40"/>
      <c r="H20" s="117"/>
    </row>
    <row r="21" spans="1:8">
      <c r="A21" s="154">
        <v>10</v>
      </c>
      <c r="B21" s="152" t="s">
        <v>283</v>
      </c>
      <c r="C21" s="11"/>
      <c r="D21" s="11"/>
      <c r="E21" s="11"/>
      <c r="F21" s="13">
        <v>855</v>
      </c>
      <c r="G21" s="40"/>
      <c r="H21" s="117"/>
    </row>
    <row r="22" spans="1:8">
      <c r="A22" s="186">
        <v>11</v>
      </c>
      <c r="B22" s="187" t="s">
        <v>282</v>
      </c>
      <c r="C22" s="22"/>
      <c r="D22" s="22"/>
      <c r="E22" s="22"/>
      <c r="F22" s="23">
        <v>12930.61</v>
      </c>
      <c r="G22" s="40"/>
      <c r="H22" s="117"/>
    </row>
    <row r="23" spans="1:8" ht="25.5">
      <c r="A23" s="186">
        <v>12</v>
      </c>
      <c r="B23" s="21" t="s">
        <v>319</v>
      </c>
      <c r="C23" s="22"/>
      <c r="D23" s="22"/>
      <c r="E23" s="22"/>
      <c r="F23" s="23">
        <v>12596.32</v>
      </c>
      <c r="G23" s="40"/>
      <c r="H23" s="117"/>
    </row>
    <row r="24" spans="1:8" ht="19.5" thickBot="1">
      <c r="A24" s="155"/>
      <c r="B24" s="17" t="s">
        <v>35</v>
      </c>
      <c r="C24" s="17"/>
      <c r="D24" s="17"/>
      <c r="E24" s="18"/>
      <c r="F24" s="116">
        <f>SUM(F12:F23)</f>
        <v>65720.578000000009</v>
      </c>
      <c r="G24" s="41"/>
      <c r="H24" s="117"/>
    </row>
    <row r="25" spans="1:8">
      <c r="B25" s="5"/>
      <c r="C25" s="5"/>
      <c r="D25" s="5"/>
      <c r="E25" s="5"/>
      <c r="F25" s="6"/>
      <c r="G25" s="6"/>
    </row>
    <row r="26" spans="1:8" ht="33" customHeight="1">
      <c r="A26" s="194" t="s">
        <v>362</v>
      </c>
      <c r="B26" s="194"/>
      <c r="C26" s="194"/>
      <c r="D26" s="194"/>
      <c r="E26" s="194"/>
      <c r="F26" s="194"/>
      <c r="G26" s="63"/>
    </row>
    <row r="27" spans="1:8">
      <c r="B27" s="5"/>
      <c r="C27" s="5"/>
      <c r="D27" s="5"/>
      <c r="E27" s="5"/>
      <c r="F27" s="6"/>
      <c r="G27" s="6"/>
    </row>
    <row r="28" spans="1:8" ht="35.25" customHeight="1">
      <c r="A28" s="194" t="s">
        <v>176</v>
      </c>
      <c r="B28" s="194"/>
      <c r="C28" s="194"/>
      <c r="D28" s="194"/>
      <c r="E28" s="194"/>
      <c r="F28" s="194"/>
      <c r="G28" s="63"/>
    </row>
    <row r="29" spans="1:8">
      <c r="B29" s="5"/>
      <c r="C29" s="5"/>
      <c r="D29" s="5"/>
      <c r="E29" s="5"/>
      <c r="F29" s="6"/>
      <c r="G29" s="6"/>
    </row>
    <row r="30" spans="1:8" ht="18.75" customHeight="1">
      <c r="A30" s="194" t="s">
        <v>114</v>
      </c>
      <c r="B30" s="194"/>
      <c r="C30" s="194"/>
      <c r="D30" s="194"/>
      <c r="E30" s="194"/>
      <c r="F30" s="194"/>
      <c r="G30" s="64"/>
    </row>
    <row r="31" spans="1:8">
      <c r="B31" s="136"/>
      <c r="C31" s="136"/>
      <c r="D31" s="136"/>
      <c r="E31" s="136"/>
      <c r="F31" s="136"/>
      <c r="G31" s="6"/>
    </row>
    <row r="32" spans="1:8">
      <c r="B32" s="147"/>
      <c r="C32" s="147"/>
      <c r="D32" s="147"/>
      <c r="E32" s="147"/>
      <c r="F32" s="147"/>
      <c r="G32" s="6"/>
    </row>
    <row r="33" spans="1:7" ht="28.5" customHeight="1">
      <c r="A33" s="194" t="s">
        <v>24</v>
      </c>
      <c r="B33" s="194"/>
      <c r="C33" s="194"/>
      <c r="D33" s="194"/>
      <c r="E33" s="194"/>
      <c r="F33" s="194"/>
      <c r="G33" s="63"/>
    </row>
    <row r="34" spans="1:7">
      <c r="B34" s="5"/>
      <c r="C34" s="5"/>
      <c r="D34" s="5"/>
      <c r="E34" s="5"/>
      <c r="F34" s="6"/>
      <c r="G34" s="6"/>
    </row>
    <row r="35" spans="1:7">
      <c r="B35" s="5"/>
      <c r="C35" s="5"/>
      <c r="D35" s="5"/>
      <c r="E35" s="5"/>
      <c r="F35" s="6"/>
      <c r="G35" s="6"/>
    </row>
    <row r="36" spans="1:7">
      <c r="B36" s="200" t="s">
        <v>25</v>
      </c>
      <c r="C36" s="200"/>
      <c r="D36" s="200"/>
      <c r="E36" s="200"/>
      <c r="F36" s="200"/>
      <c r="G36" s="65"/>
    </row>
    <row r="37" spans="1:7">
      <c r="B37" s="5"/>
      <c r="C37" s="5"/>
      <c r="D37" s="5"/>
      <c r="E37" s="5"/>
      <c r="F37" s="6"/>
      <c r="G37" s="6"/>
    </row>
    <row r="38" spans="1:7">
      <c r="B38" s="5" t="s">
        <v>26</v>
      </c>
      <c r="C38" s="5" t="s">
        <v>27</v>
      </c>
      <c r="D38" s="5"/>
      <c r="E38" s="5"/>
      <c r="F38" s="6" t="s">
        <v>28</v>
      </c>
      <c r="G38" s="6"/>
    </row>
    <row r="39" spans="1:7">
      <c r="B39" s="5"/>
      <c r="C39" s="198" t="s">
        <v>29</v>
      </c>
      <c r="D39" s="198"/>
      <c r="E39" s="198"/>
      <c r="F39" s="6" t="s">
        <v>30</v>
      </c>
      <c r="G39" s="6"/>
    </row>
    <row r="40" spans="1:7">
      <c r="B40" s="5"/>
      <c r="C40" s="5"/>
      <c r="D40" s="5"/>
      <c r="E40" s="5"/>
      <c r="F40" s="6"/>
      <c r="G40" s="6"/>
    </row>
    <row r="41" spans="1:7">
      <c r="B41" s="5"/>
      <c r="C41" s="5"/>
      <c r="D41" s="5"/>
      <c r="E41" s="5"/>
      <c r="F41" s="6"/>
      <c r="G41" s="6"/>
    </row>
    <row r="42" spans="1:7">
      <c r="B42" s="5" t="s">
        <v>31</v>
      </c>
      <c r="C42" s="5" t="s">
        <v>27</v>
      </c>
      <c r="D42" s="5"/>
      <c r="E42" s="5"/>
      <c r="F42" s="6" t="s">
        <v>28</v>
      </c>
      <c r="G42" s="6"/>
    </row>
    <row r="43" spans="1:7">
      <c r="B43" s="5"/>
      <c r="C43" s="198" t="s">
        <v>29</v>
      </c>
      <c r="D43" s="198"/>
      <c r="E43" s="198"/>
      <c r="F43" s="6" t="s">
        <v>30</v>
      </c>
      <c r="G43" s="6"/>
    </row>
    <row r="44" spans="1:7">
      <c r="B44" s="5"/>
      <c r="C44" s="5"/>
      <c r="D44" s="5"/>
      <c r="E44" s="5"/>
      <c r="F44" s="6"/>
      <c r="G44" s="6"/>
    </row>
  </sheetData>
  <mergeCells count="12">
    <mergeCell ref="C43:E43"/>
    <mergeCell ref="E4:F4"/>
    <mergeCell ref="B36:F36"/>
    <mergeCell ref="C39:E39"/>
    <mergeCell ref="A28:F28"/>
    <mergeCell ref="A30:F30"/>
    <mergeCell ref="A33:F33"/>
    <mergeCell ref="A1:F1"/>
    <mergeCell ref="A2:F2"/>
    <mergeCell ref="A7:F7"/>
    <mergeCell ref="A9:F9"/>
    <mergeCell ref="A26:F26"/>
  </mergeCells>
  <pageMargins left="0.24" right="0.21" top="0.4" bottom="0.32" header="0.3" footer="0.2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2" sqref="G12:H22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0"/>
    </row>
    <row r="2" spans="1:9" ht="36" customHeight="1">
      <c r="A2" s="196" t="s">
        <v>1</v>
      </c>
      <c r="B2" s="196"/>
      <c r="C2" s="196"/>
      <c r="D2" s="196"/>
      <c r="E2" s="196"/>
      <c r="F2" s="196"/>
      <c r="G2" s="61"/>
    </row>
    <row r="3" spans="1:9">
      <c r="B3" s="1"/>
      <c r="C3" s="1"/>
      <c r="D3" s="1"/>
      <c r="E3" s="1"/>
      <c r="F3" s="2"/>
      <c r="G3" s="2"/>
    </row>
    <row r="4" spans="1:9" ht="15" customHeight="1">
      <c r="B4" s="63" t="s">
        <v>2</v>
      </c>
      <c r="C4" s="1"/>
      <c r="D4" s="1"/>
      <c r="E4" s="197" t="s">
        <v>125</v>
      </c>
      <c r="F4" s="197"/>
      <c r="G4" s="62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3.75" customHeight="1">
      <c r="A7" s="194" t="s">
        <v>168</v>
      </c>
      <c r="B7" s="194"/>
      <c r="C7" s="194"/>
      <c r="D7" s="194"/>
      <c r="E7" s="194"/>
      <c r="F7" s="194"/>
      <c r="G7" s="63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62</v>
      </c>
      <c r="B9" s="194"/>
      <c r="C9" s="194"/>
      <c r="D9" s="194"/>
      <c r="E9" s="194"/>
      <c r="F9" s="194"/>
      <c r="G9" s="63"/>
    </row>
    <row r="10" spans="1:9" ht="15.75" thickBot="1">
      <c r="B10" s="5"/>
      <c r="C10" s="5"/>
      <c r="D10" s="5"/>
      <c r="E10" s="5"/>
      <c r="F10" s="6"/>
      <c r="G10" s="6"/>
      <c r="I10">
        <v>270.8</v>
      </c>
    </row>
    <row r="11" spans="1:9" ht="84.75" customHeight="1">
      <c r="A11" s="157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0.45</v>
      </c>
      <c r="F12" s="13">
        <v>2100</v>
      </c>
      <c r="G12" s="40"/>
      <c r="H12" s="117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1.04</v>
      </c>
      <c r="F13" s="13">
        <f t="shared" ref="F13:F18" si="0">E13*$I$10*12</f>
        <v>3379.5839999999998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0.27</v>
      </c>
      <c r="F14" s="13">
        <v>937.24</v>
      </c>
      <c r="G14" s="40"/>
      <c r="H14" s="117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5.25</v>
      </c>
      <c r="F15" s="13">
        <f t="shared" si="0"/>
        <v>17060.400000000001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8059.0080000000007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0.28000000000000003</v>
      </c>
      <c r="F17" s="13">
        <f t="shared" si="0"/>
        <v>909.88800000000015</v>
      </c>
      <c r="G17" s="40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0.81</v>
      </c>
      <c r="F18" s="13">
        <f t="shared" si="0"/>
        <v>2632.1760000000004</v>
      </c>
      <c r="G18" s="40"/>
    </row>
    <row r="19" spans="1:8" ht="25.5">
      <c r="A19" s="154">
        <v>8</v>
      </c>
      <c r="B19" s="152" t="s">
        <v>21</v>
      </c>
      <c r="C19" s="11" t="s">
        <v>19</v>
      </c>
      <c r="D19" s="11" t="s">
        <v>8</v>
      </c>
      <c r="E19" s="11">
        <v>0.31</v>
      </c>
      <c r="F19" s="13">
        <v>1038.05</v>
      </c>
      <c r="G19" s="40"/>
      <c r="H19" s="117"/>
    </row>
    <row r="20" spans="1:8" ht="25.5">
      <c r="A20" s="154">
        <v>9</v>
      </c>
      <c r="B20" s="152" t="s">
        <v>22</v>
      </c>
      <c r="C20" s="11" t="s">
        <v>17</v>
      </c>
      <c r="D20" s="11" t="s">
        <v>8</v>
      </c>
      <c r="E20" s="11">
        <v>0.53</v>
      </c>
      <c r="F20" s="13">
        <v>5529.79</v>
      </c>
      <c r="G20" s="40"/>
      <c r="H20" s="117"/>
    </row>
    <row r="21" spans="1:8">
      <c r="A21" s="154">
        <v>10</v>
      </c>
      <c r="B21" s="152" t="s">
        <v>284</v>
      </c>
      <c r="C21" s="11"/>
      <c r="D21" s="11"/>
      <c r="E21" s="11"/>
      <c r="F21" s="13">
        <v>73</v>
      </c>
      <c r="G21" s="40"/>
    </row>
    <row r="22" spans="1:8" ht="19.5" thickBot="1">
      <c r="A22" s="155"/>
      <c r="B22" s="17" t="s">
        <v>35</v>
      </c>
      <c r="C22" s="17"/>
      <c r="D22" s="17"/>
      <c r="E22" s="18"/>
      <c r="F22" s="116">
        <f>SUM(F12:F21)</f>
        <v>41719.136000000006</v>
      </c>
      <c r="G22" s="41"/>
      <c r="H22" s="117"/>
    </row>
    <row r="23" spans="1:8">
      <c r="B23" s="5"/>
      <c r="C23" s="5"/>
      <c r="D23" s="5"/>
      <c r="E23" s="5"/>
      <c r="F23" s="6"/>
      <c r="G23" s="6"/>
    </row>
    <row r="24" spans="1:8" ht="33.75" customHeight="1">
      <c r="A24" s="194" t="s">
        <v>364</v>
      </c>
      <c r="B24" s="194"/>
      <c r="C24" s="194"/>
      <c r="D24" s="194"/>
      <c r="E24" s="194"/>
      <c r="F24" s="194"/>
      <c r="G24" s="63"/>
    </row>
    <row r="25" spans="1:8">
      <c r="B25" s="5"/>
      <c r="C25" s="5"/>
      <c r="D25" s="5"/>
      <c r="E25" s="5"/>
      <c r="F25" s="6"/>
      <c r="G25" s="6"/>
    </row>
    <row r="26" spans="1:8" ht="33" customHeight="1">
      <c r="A26" s="194" t="s">
        <v>363</v>
      </c>
      <c r="B26" s="194"/>
      <c r="C26" s="194"/>
      <c r="D26" s="194"/>
      <c r="E26" s="194"/>
      <c r="F26" s="194"/>
      <c r="G26" s="63"/>
    </row>
    <row r="27" spans="1:8">
      <c r="B27" s="5"/>
      <c r="C27" s="5"/>
      <c r="D27" s="5"/>
      <c r="E27" s="5"/>
      <c r="F27" s="6"/>
      <c r="G27" s="6"/>
    </row>
    <row r="28" spans="1:8" ht="15.75" customHeight="1">
      <c r="A28" s="194" t="s">
        <v>114</v>
      </c>
      <c r="B28" s="194"/>
      <c r="C28" s="194"/>
      <c r="D28" s="194"/>
      <c r="E28" s="194"/>
      <c r="F28" s="194"/>
      <c r="G28" s="64"/>
    </row>
    <row r="29" spans="1:8">
      <c r="B29" s="136"/>
      <c r="C29" s="136"/>
      <c r="D29" s="136"/>
      <c r="E29" s="136"/>
      <c r="F29" s="136"/>
      <c r="G29" s="6"/>
    </row>
    <row r="30" spans="1:8" ht="28.5" customHeight="1">
      <c r="A30" s="194" t="s">
        <v>24</v>
      </c>
      <c r="B30" s="194"/>
      <c r="C30" s="194"/>
      <c r="D30" s="194"/>
      <c r="E30" s="194"/>
      <c r="F30" s="194"/>
      <c r="G30" s="63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00" t="s">
        <v>25</v>
      </c>
      <c r="C33" s="200"/>
      <c r="D33" s="200"/>
      <c r="E33" s="200"/>
      <c r="F33" s="200"/>
      <c r="G33" s="65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198" t="s">
        <v>29</v>
      </c>
      <c r="D36" s="198"/>
      <c r="E36" s="198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198" t="s">
        <v>29</v>
      </c>
      <c r="D40" s="198"/>
      <c r="E40" s="198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C40:E40"/>
    <mergeCell ref="E4:F4"/>
    <mergeCell ref="B33:F33"/>
    <mergeCell ref="C36:E36"/>
    <mergeCell ref="A2:F2"/>
    <mergeCell ref="A28:F28"/>
    <mergeCell ref="A30:F30"/>
    <mergeCell ref="A1:F1"/>
    <mergeCell ref="A7:F7"/>
    <mergeCell ref="A9:F9"/>
    <mergeCell ref="A24:F24"/>
    <mergeCell ref="A26:F26"/>
  </mergeCells>
  <pageMargins left="0.24" right="0.21" top="0.4" bottom="0.32" header="0.3" footer="0.2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2"/>
  <sheetViews>
    <sheetView topLeftCell="A12" workbookViewId="0">
      <selection activeCell="H23" sqref="H23"/>
    </sheetView>
  </sheetViews>
  <sheetFormatPr defaultRowHeight="15"/>
  <cols>
    <col min="1" max="1" width="5.855468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6"/>
    </row>
    <row r="2" spans="1:9" ht="36" customHeight="1">
      <c r="A2" s="196" t="s">
        <v>1</v>
      </c>
      <c r="B2" s="196"/>
      <c r="C2" s="196"/>
      <c r="D2" s="196"/>
      <c r="E2" s="196"/>
      <c r="F2" s="196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197" t="s">
        <v>125</v>
      </c>
      <c r="F4" s="197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4.5" customHeight="1">
      <c r="A7" s="194" t="s">
        <v>169</v>
      </c>
      <c r="B7" s="194"/>
      <c r="C7" s="194"/>
      <c r="D7" s="194"/>
      <c r="E7" s="194"/>
      <c r="F7" s="194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63</v>
      </c>
      <c r="B9" s="194"/>
      <c r="C9" s="194"/>
      <c r="D9" s="194"/>
      <c r="E9" s="194"/>
      <c r="F9" s="194"/>
      <c r="G9" s="69"/>
    </row>
    <row r="10" spans="1:9" ht="15.75" thickBot="1">
      <c r="B10" s="5"/>
      <c r="C10" s="5"/>
      <c r="D10" s="5"/>
      <c r="E10" s="5"/>
      <c r="F10" s="6"/>
      <c r="G10" s="6"/>
      <c r="I10">
        <v>323.10000000000002</v>
      </c>
    </row>
    <row r="11" spans="1:9" ht="84.75" customHeight="1">
      <c r="A11" s="157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0.38</v>
      </c>
      <c r="F12" s="13">
        <v>1650</v>
      </c>
      <c r="G12" s="40"/>
      <c r="H12" s="117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19" si="0">E13*$I$10*12</f>
        <v>2132.4600000000005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0.23</v>
      </c>
      <c r="F14" s="13">
        <v>937.24</v>
      </c>
      <c r="G14" s="40"/>
      <c r="H14" s="117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3.6</v>
      </c>
      <c r="F15" s="13">
        <f t="shared" si="0"/>
        <v>13957.920000000002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9615.4560000000001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0.23</v>
      </c>
      <c r="F17" s="13">
        <f t="shared" si="0"/>
        <v>891.75600000000009</v>
      </c>
      <c r="G17" s="40"/>
      <c r="H17" s="117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2869.1280000000002</v>
      </c>
      <c r="G18" s="40"/>
    </row>
    <row r="19" spans="1:8" ht="25.5">
      <c r="A19" s="154">
        <v>8</v>
      </c>
      <c r="B19" s="152" t="s">
        <v>20</v>
      </c>
      <c r="C19" s="11" t="s">
        <v>19</v>
      </c>
      <c r="D19" s="11" t="s">
        <v>8</v>
      </c>
      <c r="E19" s="12">
        <v>0</v>
      </c>
      <c r="F19" s="13">
        <f t="shared" si="0"/>
        <v>0</v>
      </c>
      <c r="G19" s="40"/>
    </row>
    <row r="20" spans="1:8" ht="25.5">
      <c r="A20" s="154">
        <v>9</v>
      </c>
      <c r="B20" s="152" t="s">
        <v>21</v>
      </c>
      <c r="C20" s="11" t="s">
        <v>19</v>
      </c>
      <c r="D20" s="11" t="s">
        <v>8</v>
      </c>
      <c r="E20" s="11">
        <v>0.3</v>
      </c>
      <c r="F20" s="13">
        <v>1238.49</v>
      </c>
      <c r="G20" s="40"/>
      <c r="H20" s="117"/>
    </row>
    <row r="21" spans="1:8" ht="25.5">
      <c r="A21" s="154">
        <v>10</v>
      </c>
      <c r="B21" s="152" t="s">
        <v>22</v>
      </c>
      <c r="C21" s="11" t="s">
        <v>17</v>
      </c>
      <c r="D21" s="11" t="s">
        <v>8</v>
      </c>
      <c r="E21" s="11">
        <v>0.53</v>
      </c>
      <c r="F21" s="13">
        <v>6597.77</v>
      </c>
      <c r="G21" s="40"/>
      <c r="H21" s="117"/>
    </row>
    <row r="22" spans="1:8" ht="25.5">
      <c r="A22" s="156">
        <v>11</v>
      </c>
      <c r="B22" s="152" t="s">
        <v>259</v>
      </c>
      <c r="C22" s="11"/>
      <c r="D22" s="11"/>
      <c r="E22" s="11"/>
      <c r="F22" s="13">
        <v>4551</v>
      </c>
      <c r="G22" s="40"/>
    </row>
    <row r="23" spans="1:8" ht="19.5" thickBot="1">
      <c r="A23" s="155"/>
      <c r="B23" s="17" t="s">
        <v>35</v>
      </c>
      <c r="C23" s="17"/>
      <c r="D23" s="17"/>
      <c r="E23" s="18"/>
      <c r="F23" s="116">
        <f>SUM(F12:F22)</f>
        <v>44441.22</v>
      </c>
      <c r="G23" s="41"/>
      <c r="H23" s="117"/>
    </row>
    <row r="24" spans="1:8">
      <c r="B24" s="5"/>
      <c r="C24" s="5"/>
      <c r="D24" s="5"/>
      <c r="E24" s="5"/>
      <c r="F24" s="6"/>
      <c r="G24" s="6"/>
    </row>
    <row r="25" spans="1:8" ht="36.75" customHeight="1">
      <c r="A25" s="194" t="s">
        <v>366</v>
      </c>
      <c r="B25" s="194"/>
      <c r="C25" s="194"/>
      <c r="D25" s="194"/>
      <c r="E25" s="194"/>
      <c r="F25" s="194"/>
      <c r="G25" s="69"/>
    </row>
    <row r="26" spans="1:8">
      <c r="B26" s="5"/>
      <c r="C26" s="5"/>
      <c r="D26" s="5"/>
      <c r="E26" s="5"/>
      <c r="F26" s="6"/>
      <c r="G26" s="6"/>
    </row>
    <row r="27" spans="1:8" ht="33" customHeight="1">
      <c r="A27" s="194" t="s">
        <v>365</v>
      </c>
      <c r="B27" s="194"/>
      <c r="C27" s="194"/>
      <c r="D27" s="194"/>
      <c r="E27" s="194"/>
      <c r="F27" s="194"/>
      <c r="G27" s="69"/>
    </row>
    <row r="28" spans="1:8">
      <c r="B28" s="5"/>
      <c r="C28" s="5"/>
      <c r="D28" s="5"/>
      <c r="E28" s="5"/>
      <c r="F28" s="6"/>
      <c r="G28" s="6"/>
    </row>
    <row r="29" spans="1:8" ht="18.75" customHeight="1">
      <c r="A29" s="194" t="s">
        <v>114</v>
      </c>
      <c r="B29" s="194"/>
      <c r="C29" s="194"/>
      <c r="D29" s="194"/>
      <c r="E29" s="194"/>
      <c r="F29" s="194"/>
      <c r="G29" s="70"/>
    </row>
    <row r="30" spans="1:8">
      <c r="B30" s="136"/>
      <c r="C30" s="136"/>
      <c r="D30" s="136"/>
      <c r="E30" s="136"/>
      <c r="F30" s="136"/>
      <c r="G30" s="6"/>
    </row>
    <row r="31" spans="1:8" ht="28.5" customHeight="1">
      <c r="A31" s="194" t="s">
        <v>24</v>
      </c>
      <c r="B31" s="194"/>
      <c r="C31" s="194"/>
      <c r="D31" s="194"/>
      <c r="E31" s="194"/>
      <c r="F31" s="194"/>
      <c r="G31" s="69"/>
    </row>
    <row r="32" spans="1:8">
      <c r="B32" s="5"/>
      <c r="C32" s="5"/>
      <c r="D32" s="5"/>
      <c r="E32" s="5"/>
      <c r="F32" s="6"/>
      <c r="G32" s="6"/>
    </row>
    <row r="33" spans="2:7">
      <c r="B33" s="5"/>
      <c r="C33" s="5"/>
      <c r="D33" s="5"/>
      <c r="E33" s="5"/>
      <c r="F33" s="6"/>
      <c r="G33" s="6"/>
    </row>
    <row r="34" spans="2:7">
      <c r="B34" s="200" t="s">
        <v>25</v>
      </c>
      <c r="C34" s="200"/>
      <c r="D34" s="200"/>
      <c r="E34" s="200"/>
      <c r="F34" s="200"/>
      <c r="G34" s="71"/>
    </row>
    <row r="35" spans="2:7">
      <c r="B35" s="5"/>
      <c r="C35" s="5"/>
      <c r="D35" s="5"/>
      <c r="E35" s="5"/>
      <c r="F35" s="6"/>
      <c r="G35" s="6"/>
    </row>
    <row r="36" spans="2:7">
      <c r="B36" s="5" t="s">
        <v>26</v>
      </c>
      <c r="C36" s="5" t="s">
        <v>27</v>
      </c>
      <c r="D36" s="5"/>
      <c r="E36" s="5"/>
      <c r="F36" s="6" t="s">
        <v>28</v>
      </c>
      <c r="G36" s="6"/>
    </row>
    <row r="37" spans="2:7">
      <c r="B37" s="5"/>
      <c r="C37" s="198" t="s">
        <v>29</v>
      </c>
      <c r="D37" s="198"/>
      <c r="E37" s="198"/>
      <c r="F37" s="6" t="s">
        <v>30</v>
      </c>
      <c r="G37" s="6"/>
    </row>
    <row r="38" spans="2:7">
      <c r="B38" s="5"/>
      <c r="C38" s="5"/>
      <c r="D38" s="5"/>
      <c r="E38" s="5"/>
      <c r="F38" s="6"/>
      <c r="G38" s="6"/>
    </row>
    <row r="39" spans="2:7">
      <c r="B39" s="5"/>
      <c r="C39" s="5"/>
      <c r="D39" s="5"/>
      <c r="E39" s="5"/>
      <c r="F39" s="6"/>
      <c r="G39" s="6"/>
    </row>
    <row r="40" spans="2:7">
      <c r="B40" s="5" t="s">
        <v>31</v>
      </c>
      <c r="C40" s="5" t="s">
        <v>27</v>
      </c>
      <c r="D40" s="5"/>
      <c r="E40" s="5"/>
      <c r="F40" s="6" t="s">
        <v>28</v>
      </c>
      <c r="G40" s="6"/>
    </row>
    <row r="41" spans="2:7">
      <c r="B41" s="5"/>
      <c r="C41" s="198" t="s">
        <v>29</v>
      </c>
      <c r="D41" s="198"/>
      <c r="E41" s="198"/>
      <c r="F41" s="6" t="s">
        <v>30</v>
      </c>
      <c r="G41" s="6"/>
    </row>
    <row r="42" spans="2:7">
      <c r="B42" s="5"/>
      <c r="C42" s="5"/>
      <c r="D42" s="5"/>
      <c r="E42" s="5"/>
      <c r="F42" s="6"/>
      <c r="G42" s="6"/>
    </row>
  </sheetData>
  <mergeCells count="12">
    <mergeCell ref="C41:E41"/>
    <mergeCell ref="E4:F4"/>
    <mergeCell ref="B34:F34"/>
    <mergeCell ref="C37:E37"/>
    <mergeCell ref="A27:F27"/>
    <mergeCell ref="A29:F29"/>
    <mergeCell ref="A31:F31"/>
    <mergeCell ref="A1:F1"/>
    <mergeCell ref="A2:F2"/>
    <mergeCell ref="A7:F7"/>
    <mergeCell ref="A9:F9"/>
    <mergeCell ref="A25:F25"/>
  </mergeCells>
  <pageMargins left="0.24" right="0.21" top="0.4" bottom="0.32" header="0.3" footer="0.2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2" sqref="G12:H22"/>
    </sheetView>
  </sheetViews>
  <sheetFormatPr defaultRowHeight="15"/>
  <cols>
    <col min="1" max="1" width="5.710937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6"/>
    </row>
    <row r="2" spans="1:9" ht="36" customHeight="1">
      <c r="A2" s="196" t="s">
        <v>1</v>
      </c>
      <c r="B2" s="196"/>
      <c r="C2" s="196"/>
      <c r="D2" s="196"/>
      <c r="E2" s="196"/>
      <c r="F2" s="196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197" t="s">
        <v>125</v>
      </c>
      <c r="F4" s="197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2.25" customHeight="1">
      <c r="A7" s="194" t="s">
        <v>170</v>
      </c>
      <c r="B7" s="194"/>
      <c r="C7" s="194"/>
      <c r="D7" s="194"/>
      <c r="E7" s="194"/>
      <c r="F7" s="194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64</v>
      </c>
      <c r="B9" s="194"/>
      <c r="C9" s="194"/>
      <c r="D9" s="194"/>
      <c r="E9" s="194"/>
      <c r="F9" s="194"/>
      <c r="G9" s="69"/>
    </row>
    <row r="10" spans="1:9" ht="15.75" thickBot="1">
      <c r="B10" s="5"/>
      <c r="C10" s="5"/>
      <c r="D10" s="5"/>
      <c r="E10" s="5"/>
      <c r="F10" s="6"/>
      <c r="G10" s="6"/>
      <c r="I10">
        <v>265.89999999999998</v>
      </c>
    </row>
    <row r="11" spans="1:9" ht="84.75" customHeight="1">
      <c r="A11" s="157" t="s">
        <v>124</v>
      </c>
      <c r="B11" s="7" t="s">
        <v>3</v>
      </c>
      <c r="C11" s="8" t="s">
        <v>4</v>
      </c>
      <c r="D11" s="8" t="s">
        <v>5</v>
      </c>
      <c r="E11" s="9" t="s">
        <v>6</v>
      </c>
      <c r="F11" s="10" t="s">
        <v>7</v>
      </c>
      <c r="G11" s="39"/>
    </row>
    <row r="12" spans="1:9" ht="51">
      <c r="A12" s="154">
        <v>1</v>
      </c>
      <c r="B12" s="14" t="s">
        <v>10</v>
      </c>
      <c r="C12" s="11" t="s">
        <v>11</v>
      </c>
      <c r="D12" s="11" t="s">
        <v>12</v>
      </c>
      <c r="E12" s="12">
        <v>0.46</v>
      </c>
      <c r="F12" s="13">
        <v>2700</v>
      </c>
      <c r="G12" s="40"/>
      <c r="H12" s="117"/>
    </row>
    <row r="13" spans="1:9" ht="51">
      <c r="A13" s="154">
        <v>2</v>
      </c>
      <c r="B13" s="14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19" si="0">E13*$I$10*12</f>
        <v>1754.94</v>
      </c>
      <c r="G13" s="40"/>
    </row>
    <row r="14" spans="1:9" ht="51">
      <c r="A14" s="154">
        <v>3</v>
      </c>
      <c r="B14" s="14" t="s">
        <v>13</v>
      </c>
      <c r="C14" s="11" t="s">
        <v>11</v>
      </c>
      <c r="D14" s="11" t="s">
        <v>14</v>
      </c>
      <c r="E14" s="12">
        <v>0.27</v>
      </c>
      <c r="F14" s="13">
        <v>937.24</v>
      </c>
      <c r="G14" s="40"/>
      <c r="H14" s="117"/>
    </row>
    <row r="15" spans="1:9" ht="42" customHeight="1">
      <c r="A15" s="154">
        <v>4</v>
      </c>
      <c r="B15" s="14" t="s">
        <v>15</v>
      </c>
      <c r="C15" s="11" t="s">
        <v>16</v>
      </c>
      <c r="D15" s="11" t="s">
        <v>8</v>
      </c>
      <c r="E15" s="11">
        <v>5.86</v>
      </c>
      <c r="F15" s="13">
        <f t="shared" si="0"/>
        <v>18698.088</v>
      </c>
      <c r="G15" s="40"/>
    </row>
    <row r="16" spans="1:9">
      <c r="A16" s="154">
        <v>5</v>
      </c>
      <c r="B16" s="14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7913.1839999999993</v>
      </c>
      <c r="G16" s="40"/>
    </row>
    <row r="17" spans="1:8">
      <c r="A17" s="154">
        <v>6</v>
      </c>
      <c r="B17" s="14" t="s">
        <v>36</v>
      </c>
      <c r="C17" s="11"/>
      <c r="D17" s="11" t="s">
        <v>8</v>
      </c>
      <c r="E17" s="12">
        <v>0.27</v>
      </c>
      <c r="F17" s="13">
        <f t="shared" si="0"/>
        <v>861.51599999999985</v>
      </c>
      <c r="G17" s="40"/>
    </row>
    <row r="18" spans="1:8" ht="25.5">
      <c r="A18" s="154">
        <v>7</v>
      </c>
      <c r="B18" s="14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2361.192</v>
      </c>
      <c r="G18" s="40"/>
    </row>
    <row r="19" spans="1:8" ht="25.5">
      <c r="A19" s="154">
        <v>8</v>
      </c>
      <c r="B19" s="14" t="s">
        <v>20</v>
      </c>
      <c r="C19" s="11" t="s">
        <v>19</v>
      </c>
      <c r="D19" s="11" t="s">
        <v>8</v>
      </c>
      <c r="E19" s="12">
        <v>0</v>
      </c>
      <c r="F19" s="13">
        <f t="shared" si="0"/>
        <v>0</v>
      </c>
      <c r="G19" s="40"/>
    </row>
    <row r="20" spans="1:8" ht="25.5">
      <c r="A20" s="154">
        <v>9</v>
      </c>
      <c r="B20" s="14" t="s">
        <v>21</v>
      </c>
      <c r="C20" s="11" t="s">
        <v>19</v>
      </c>
      <c r="D20" s="11" t="s">
        <v>8</v>
      </c>
      <c r="E20" s="11">
        <v>0.3</v>
      </c>
      <c r="F20" s="13">
        <v>1019.45</v>
      </c>
      <c r="G20" s="40"/>
      <c r="H20" s="117"/>
    </row>
    <row r="21" spans="1:8" ht="25.5">
      <c r="A21" s="154">
        <v>10</v>
      </c>
      <c r="B21" s="14" t="s">
        <v>22</v>
      </c>
      <c r="C21" s="11" t="s">
        <v>17</v>
      </c>
      <c r="D21" s="11" t="s">
        <v>8</v>
      </c>
      <c r="E21" s="11">
        <v>0.53</v>
      </c>
      <c r="F21" s="13">
        <v>5429.74</v>
      </c>
      <c r="G21" s="40"/>
      <c r="H21" s="117"/>
    </row>
    <row r="22" spans="1:8" ht="19.5" thickBot="1">
      <c r="A22" s="155"/>
      <c r="B22" s="16" t="s">
        <v>35</v>
      </c>
      <c r="C22" s="17"/>
      <c r="D22" s="17"/>
      <c r="E22" s="18"/>
      <c r="F22" s="116">
        <f>SUM(F12:F21)</f>
        <v>41675.35</v>
      </c>
      <c r="G22" s="41"/>
      <c r="H22" s="117"/>
    </row>
    <row r="23" spans="1:8">
      <c r="B23" s="5"/>
      <c r="C23" s="5"/>
      <c r="D23" s="5"/>
      <c r="E23" s="5"/>
      <c r="F23" s="6"/>
      <c r="G23" s="6"/>
    </row>
    <row r="24" spans="1:8" ht="33.75" customHeight="1">
      <c r="A24" s="194" t="s">
        <v>368</v>
      </c>
      <c r="B24" s="194"/>
      <c r="C24" s="194"/>
      <c r="D24" s="194"/>
      <c r="E24" s="194"/>
      <c r="F24" s="194"/>
      <c r="G24" s="69"/>
    </row>
    <row r="25" spans="1:8">
      <c r="B25" s="5"/>
      <c r="C25" s="5"/>
      <c r="D25" s="5"/>
      <c r="E25" s="5"/>
      <c r="F25" s="6"/>
      <c r="G25" s="6"/>
    </row>
    <row r="26" spans="1:8" ht="33.75" customHeight="1">
      <c r="A26" s="194" t="s">
        <v>367</v>
      </c>
      <c r="B26" s="194"/>
      <c r="C26" s="194"/>
      <c r="D26" s="194"/>
      <c r="E26" s="194"/>
      <c r="F26" s="194"/>
      <c r="G26" s="69"/>
    </row>
    <row r="27" spans="1:8">
      <c r="B27" s="5"/>
      <c r="C27" s="5"/>
      <c r="D27" s="5"/>
      <c r="E27" s="5"/>
      <c r="F27" s="6"/>
      <c r="G27" s="6"/>
    </row>
    <row r="28" spans="1:8" ht="16.5" customHeight="1">
      <c r="A28" s="194" t="s">
        <v>114</v>
      </c>
      <c r="B28" s="194"/>
      <c r="C28" s="194"/>
      <c r="D28" s="194"/>
      <c r="E28" s="194"/>
      <c r="F28" s="194"/>
      <c r="G28" s="70"/>
    </row>
    <row r="29" spans="1:8">
      <c r="B29" s="136"/>
      <c r="C29" s="136"/>
      <c r="D29" s="136"/>
      <c r="E29" s="136"/>
      <c r="F29" s="136"/>
      <c r="G29" s="6"/>
    </row>
    <row r="30" spans="1:8" ht="28.5" customHeight="1">
      <c r="A30" s="194" t="s">
        <v>24</v>
      </c>
      <c r="B30" s="194"/>
      <c r="C30" s="194"/>
      <c r="D30" s="194"/>
      <c r="E30" s="194"/>
      <c r="F30" s="194"/>
      <c r="G30" s="69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00" t="s">
        <v>25</v>
      </c>
      <c r="C33" s="200"/>
      <c r="D33" s="200"/>
      <c r="E33" s="200"/>
      <c r="F33" s="200"/>
      <c r="G33" s="71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198" t="s">
        <v>29</v>
      </c>
      <c r="D36" s="198"/>
      <c r="E36" s="198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198" t="s">
        <v>29</v>
      </c>
      <c r="D40" s="198"/>
      <c r="E40" s="198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C40:E40"/>
    <mergeCell ref="E4:F4"/>
    <mergeCell ref="B33:F33"/>
    <mergeCell ref="C36:E36"/>
    <mergeCell ref="A26:F26"/>
    <mergeCell ref="A28:F28"/>
    <mergeCell ref="A30:F30"/>
    <mergeCell ref="A1:F1"/>
    <mergeCell ref="A2:F2"/>
    <mergeCell ref="A7:F7"/>
    <mergeCell ref="A9:F9"/>
    <mergeCell ref="A24:F24"/>
  </mergeCells>
  <pageMargins left="0.24" right="0.21" top="0.4" bottom="0.32" header="0.3" footer="0.2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topLeftCell="A10" workbookViewId="0">
      <selection activeCell="F20" sqref="F20:J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195" t="s">
        <v>0</v>
      </c>
      <c r="B1" s="195"/>
      <c r="C1" s="195"/>
      <c r="D1" s="195"/>
      <c r="E1" s="195"/>
    </row>
    <row r="2" spans="1:7" ht="36" customHeight="1">
      <c r="A2" s="196" t="s">
        <v>1</v>
      </c>
      <c r="B2" s="196"/>
      <c r="C2" s="196"/>
      <c r="D2" s="196"/>
      <c r="E2" s="196"/>
    </row>
    <row r="3" spans="1:7">
      <c r="A3" s="1"/>
      <c r="B3" s="1"/>
      <c r="C3" s="1"/>
      <c r="D3" s="1"/>
      <c r="E3" s="2"/>
    </row>
    <row r="4" spans="1:7" ht="15" customHeight="1">
      <c r="A4" s="25" t="s">
        <v>2</v>
      </c>
      <c r="B4" s="1"/>
      <c r="C4" s="1"/>
      <c r="D4" s="197" t="s">
        <v>125</v>
      </c>
      <c r="E4" s="197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194" t="s">
        <v>137</v>
      </c>
      <c r="B7" s="194"/>
      <c r="C7" s="194"/>
      <c r="D7" s="194"/>
      <c r="E7" s="194"/>
    </row>
    <row r="8" spans="1:7">
      <c r="A8" s="3"/>
      <c r="B8" s="3"/>
      <c r="C8" s="3"/>
      <c r="D8" s="3"/>
      <c r="E8" s="4"/>
    </row>
    <row r="9" spans="1:7" ht="45.75" customHeight="1">
      <c r="A9" s="194" t="s">
        <v>34</v>
      </c>
      <c r="B9" s="194"/>
      <c r="C9" s="194"/>
      <c r="D9" s="194"/>
      <c r="E9" s="194"/>
    </row>
    <row r="10" spans="1:7" ht="15.75" thickBot="1">
      <c r="A10" s="5"/>
      <c r="B10" s="5"/>
      <c r="C10" s="5"/>
      <c r="D10" s="5"/>
      <c r="E10" s="6"/>
      <c r="G10">
        <v>586.6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v>2550</v>
      </c>
    </row>
    <row r="13" spans="1:7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20" si="0">D13*$G$10*12</f>
        <v>7320.7680000000009</v>
      </c>
    </row>
    <row r="14" spans="1:7" ht="51">
      <c r="A14" s="14" t="s">
        <v>13</v>
      </c>
      <c r="B14" s="11" t="s">
        <v>11</v>
      </c>
      <c r="C14" s="11" t="s">
        <v>14</v>
      </c>
      <c r="D14" s="12">
        <v>0.48</v>
      </c>
      <c r="E14" s="13">
        <v>4724.88</v>
      </c>
    </row>
    <row r="15" spans="1:7" ht="42" customHeight="1">
      <c r="A15" s="14" t="s">
        <v>15</v>
      </c>
      <c r="B15" s="11" t="s">
        <v>16</v>
      </c>
      <c r="C15" s="11" t="s">
        <v>8</v>
      </c>
      <c r="D15" s="11">
        <v>5.4</v>
      </c>
      <c r="E15" s="13">
        <f t="shared" si="0"/>
        <v>38011.680000000008</v>
      </c>
    </row>
    <row r="16" spans="1:7" ht="31.5" customHeight="1">
      <c r="A16" s="14" t="s">
        <v>38</v>
      </c>
      <c r="B16" s="11" t="s">
        <v>39</v>
      </c>
      <c r="C16" s="11" t="s">
        <v>8</v>
      </c>
      <c r="D16" s="11">
        <v>0.92</v>
      </c>
      <c r="E16" s="13">
        <f t="shared" si="0"/>
        <v>6476.0640000000003</v>
      </c>
    </row>
    <row r="17" spans="1:8">
      <c r="A17" s="14" t="s">
        <v>32</v>
      </c>
      <c r="B17" s="11" t="s">
        <v>17</v>
      </c>
      <c r="C17" s="11" t="s">
        <v>8</v>
      </c>
      <c r="D17" s="12">
        <v>2.48</v>
      </c>
      <c r="E17" s="13">
        <f t="shared" si="0"/>
        <v>17457.216</v>
      </c>
    </row>
    <row r="18" spans="1:8">
      <c r="A18" s="14" t="s">
        <v>36</v>
      </c>
      <c r="B18" s="11"/>
      <c r="C18" s="11" t="s">
        <v>8</v>
      </c>
      <c r="D18" s="12">
        <v>0.25</v>
      </c>
      <c r="E18" s="13">
        <f t="shared" si="0"/>
        <v>1759.8000000000002</v>
      </c>
    </row>
    <row r="19" spans="1:8" ht="25.5">
      <c r="A19" s="14" t="s">
        <v>18</v>
      </c>
      <c r="B19" s="11" t="s">
        <v>19</v>
      </c>
      <c r="C19" s="11" t="s">
        <v>8</v>
      </c>
      <c r="D19" s="12">
        <v>0.81</v>
      </c>
      <c r="E19" s="13">
        <f t="shared" si="0"/>
        <v>5701.7520000000004</v>
      </c>
    </row>
    <row r="20" spans="1:8" ht="25.5">
      <c r="A20" s="14" t="s">
        <v>20</v>
      </c>
      <c r="B20" s="11" t="s">
        <v>19</v>
      </c>
      <c r="C20" s="11" t="s">
        <v>8</v>
      </c>
      <c r="D20" s="15">
        <v>0.45</v>
      </c>
      <c r="E20" s="13">
        <f t="shared" si="0"/>
        <v>3167.6400000000003</v>
      </c>
    </row>
    <row r="21" spans="1:8" ht="25.5">
      <c r="A21" s="14" t="s">
        <v>21</v>
      </c>
      <c r="B21" s="11" t="s">
        <v>19</v>
      </c>
      <c r="C21" s="11" t="s">
        <v>8</v>
      </c>
      <c r="D21" s="11">
        <v>0.31</v>
      </c>
      <c r="E21" s="13">
        <v>2252.0100000000002</v>
      </c>
    </row>
    <row r="22" spans="1:8" ht="25.5">
      <c r="A22" s="14" t="s">
        <v>22</v>
      </c>
      <c r="B22" s="11" t="s">
        <v>17</v>
      </c>
      <c r="C22" s="11" t="s">
        <v>8</v>
      </c>
      <c r="D22" s="11">
        <v>0.54</v>
      </c>
      <c r="E22" s="13">
        <v>11996.88</v>
      </c>
      <c r="H22" s="117"/>
    </row>
    <row r="23" spans="1:8" ht="25.5">
      <c r="A23" s="21" t="s">
        <v>319</v>
      </c>
      <c r="B23" s="22"/>
      <c r="C23" s="22"/>
      <c r="D23" s="22"/>
      <c r="E23" s="23">
        <v>21567.43</v>
      </c>
      <c r="H23" s="117"/>
    </row>
    <row r="24" spans="1:8">
      <c r="A24" s="21" t="s">
        <v>271</v>
      </c>
      <c r="B24" s="22"/>
      <c r="C24" s="22"/>
      <c r="D24" s="22"/>
      <c r="E24" s="23">
        <v>2721.59</v>
      </c>
    </row>
    <row r="25" spans="1:8" ht="19.5" thickBot="1">
      <c r="A25" s="16" t="s">
        <v>35</v>
      </c>
      <c r="B25" s="17"/>
      <c r="C25" s="17"/>
      <c r="D25" s="18"/>
      <c r="E25" s="116">
        <f>SUM(E12:E24)</f>
        <v>125707.70999999999</v>
      </c>
    </row>
    <row r="26" spans="1:8">
      <c r="A26" s="5"/>
      <c r="B26" s="5"/>
      <c r="C26" s="5"/>
      <c r="D26" s="5"/>
      <c r="E26" s="6"/>
    </row>
    <row r="27" spans="1:8" ht="36.75" customHeight="1">
      <c r="A27" s="194" t="s">
        <v>325</v>
      </c>
      <c r="B27" s="194"/>
      <c r="C27" s="194"/>
      <c r="D27" s="194"/>
      <c r="E27" s="194"/>
    </row>
    <row r="28" spans="1:8">
      <c r="A28" s="141"/>
      <c r="B28" s="141"/>
      <c r="C28" s="141"/>
      <c r="D28" s="141"/>
      <c r="E28" s="142"/>
    </row>
    <row r="29" spans="1:8" ht="33" customHeight="1">
      <c r="A29" s="194" t="s">
        <v>324</v>
      </c>
      <c r="B29" s="194"/>
      <c r="C29" s="194"/>
      <c r="D29" s="194"/>
      <c r="E29" s="194"/>
    </row>
    <row r="30" spans="1:8">
      <c r="A30" s="143"/>
      <c r="B30" s="143"/>
      <c r="C30" s="143"/>
      <c r="D30" s="143"/>
      <c r="E30" s="143"/>
    </row>
    <row r="31" spans="1:8" ht="32.25" customHeight="1">
      <c r="A31" s="194" t="s">
        <v>114</v>
      </c>
      <c r="B31" s="194"/>
      <c r="C31" s="194"/>
      <c r="D31" s="194"/>
      <c r="E31" s="194"/>
    </row>
    <row r="32" spans="1:8">
      <c r="A32" s="5"/>
      <c r="B32" s="5"/>
      <c r="C32" s="5"/>
      <c r="D32" s="5"/>
      <c r="E32" s="6"/>
    </row>
    <row r="33" spans="1:5">
      <c r="A33" s="199" t="s">
        <v>52</v>
      </c>
      <c r="B33" s="199"/>
      <c r="C33" s="199"/>
      <c r="D33" s="199"/>
      <c r="E33" s="199"/>
    </row>
    <row r="34" spans="1:5">
      <c r="A34" s="5"/>
      <c r="B34" s="5"/>
      <c r="C34" s="5"/>
      <c r="D34" s="5"/>
      <c r="E34" s="6"/>
    </row>
    <row r="35" spans="1:5" ht="28.5" customHeight="1">
      <c r="A35" s="194" t="s">
        <v>24</v>
      </c>
      <c r="B35" s="194"/>
      <c r="C35" s="194"/>
      <c r="D35" s="194"/>
      <c r="E35" s="194"/>
    </row>
    <row r="36" spans="1:5">
      <c r="A36" s="5"/>
      <c r="B36" s="5"/>
      <c r="C36" s="5"/>
      <c r="D36" s="5"/>
      <c r="E36" s="6"/>
    </row>
    <row r="37" spans="1:5">
      <c r="A37" s="5"/>
      <c r="B37" s="5"/>
      <c r="C37" s="5"/>
      <c r="D37" s="5"/>
      <c r="E37" s="6"/>
    </row>
    <row r="38" spans="1:5">
      <c r="A38" s="200" t="s">
        <v>25</v>
      </c>
      <c r="B38" s="200"/>
      <c r="C38" s="200"/>
      <c r="D38" s="200"/>
      <c r="E38" s="200"/>
    </row>
    <row r="39" spans="1:5">
      <c r="A39" s="5"/>
      <c r="B39" s="5"/>
      <c r="C39" s="5"/>
      <c r="D39" s="5"/>
      <c r="E39" s="6"/>
    </row>
    <row r="40" spans="1:5">
      <c r="A40" s="5" t="s">
        <v>26</v>
      </c>
      <c r="B40" s="5" t="s">
        <v>27</v>
      </c>
      <c r="C40" s="5"/>
      <c r="D40" s="5"/>
      <c r="E40" s="6" t="s">
        <v>28</v>
      </c>
    </row>
    <row r="41" spans="1:5">
      <c r="A41" s="5"/>
      <c r="B41" s="198" t="s">
        <v>29</v>
      </c>
      <c r="C41" s="198"/>
      <c r="D41" s="198"/>
      <c r="E41" s="6" t="s">
        <v>30</v>
      </c>
    </row>
    <row r="42" spans="1:5">
      <c r="A42" s="5"/>
      <c r="B42" s="5"/>
      <c r="C42" s="5"/>
      <c r="D42" s="5"/>
      <c r="E42" s="6"/>
    </row>
    <row r="43" spans="1:5">
      <c r="A43" s="5"/>
      <c r="B43" s="5"/>
      <c r="C43" s="5"/>
      <c r="D43" s="5"/>
      <c r="E43" s="6"/>
    </row>
    <row r="44" spans="1:5">
      <c r="A44" s="5" t="s">
        <v>31</v>
      </c>
      <c r="B44" s="5" t="s">
        <v>27</v>
      </c>
      <c r="C44" s="5"/>
      <c r="D44" s="5"/>
      <c r="E44" s="6" t="s">
        <v>28</v>
      </c>
    </row>
    <row r="45" spans="1:5">
      <c r="A45" s="5"/>
      <c r="B45" s="198" t="s">
        <v>29</v>
      </c>
      <c r="C45" s="198"/>
      <c r="D45" s="198"/>
      <c r="E45" s="6" t="s">
        <v>30</v>
      </c>
    </row>
    <row r="46" spans="1:5">
      <c r="A46" s="5"/>
      <c r="B46" s="5"/>
      <c r="C46" s="5"/>
      <c r="D46" s="5"/>
      <c r="E46" s="6"/>
    </row>
  </sheetData>
  <mergeCells count="13">
    <mergeCell ref="B45:D45"/>
    <mergeCell ref="A1:E1"/>
    <mergeCell ref="A2:E2"/>
    <mergeCell ref="D4:E4"/>
    <mergeCell ref="A7:E7"/>
    <mergeCell ref="A9:E9"/>
    <mergeCell ref="A27:E27"/>
    <mergeCell ref="A31:E31"/>
    <mergeCell ref="A33:E33"/>
    <mergeCell ref="A35:E35"/>
    <mergeCell ref="A38:E38"/>
    <mergeCell ref="B41:D41"/>
    <mergeCell ref="A29:E29"/>
  </mergeCells>
  <pageMargins left="0.24" right="0.21" top="0.18" bottom="0.32" header="0.16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3" sqref="G13:H22"/>
    </sheetView>
  </sheetViews>
  <sheetFormatPr defaultRowHeight="15"/>
  <cols>
    <col min="1" max="1" width="6.42578125" customWidth="1"/>
    <col min="2" max="2" width="29.5703125" customWidth="1"/>
    <col min="3" max="3" width="15.7109375" customWidth="1"/>
    <col min="4" max="4" width="11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6"/>
    </row>
    <row r="2" spans="1:9" ht="36" customHeight="1">
      <c r="A2" s="196" t="s">
        <v>1</v>
      </c>
      <c r="B2" s="196"/>
      <c r="C2" s="196"/>
      <c r="D2" s="196"/>
      <c r="E2" s="196"/>
      <c r="F2" s="196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197" t="s">
        <v>125</v>
      </c>
      <c r="F4" s="197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0.75" customHeight="1">
      <c r="A7" s="194" t="s">
        <v>171</v>
      </c>
      <c r="B7" s="194"/>
      <c r="C7" s="194"/>
      <c r="D7" s="194"/>
      <c r="E7" s="194"/>
      <c r="F7" s="194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65</v>
      </c>
      <c r="B9" s="194"/>
      <c r="C9" s="194"/>
      <c r="D9" s="194"/>
      <c r="E9" s="194"/>
      <c r="F9" s="194"/>
      <c r="G9" s="69"/>
    </row>
    <row r="10" spans="1:9" ht="15.75" thickBot="1">
      <c r="B10" s="5"/>
      <c r="C10" s="5"/>
      <c r="D10" s="5"/>
      <c r="E10" s="5"/>
      <c r="F10" s="6"/>
      <c r="G10" s="6"/>
      <c r="I10">
        <v>271.7</v>
      </c>
    </row>
    <row r="11" spans="1:9" ht="84.75" customHeight="1">
      <c r="A11" s="157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0.45</v>
      </c>
      <c r="F12" s="13">
        <f>E12*$I$10*12</f>
        <v>1467.18</v>
      </c>
      <c r="G12" s="40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19" si="0">E13*$I$10*12</f>
        <v>1793.22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0.26</v>
      </c>
      <c r="F14" s="13">
        <v>937.24</v>
      </c>
      <c r="G14" s="40"/>
      <c r="H14" s="117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5.05</v>
      </c>
      <c r="F15" s="13">
        <f t="shared" si="0"/>
        <v>16465.019999999997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8085.7919999999995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0.25</v>
      </c>
      <c r="F17" s="13">
        <f t="shared" si="0"/>
        <v>815.09999999999991</v>
      </c>
      <c r="G17" s="40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2412.6959999999999</v>
      </c>
      <c r="G18" s="40"/>
    </row>
    <row r="19" spans="1:8" ht="25.5">
      <c r="A19" s="154">
        <v>8</v>
      </c>
      <c r="B19" s="152" t="s">
        <v>20</v>
      </c>
      <c r="C19" s="11" t="s">
        <v>19</v>
      </c>
      <c r="D19" s="11" t="s">
        <v>8</v>
      </c>
      <c r="E19" s="12">
        <v>0</v>
      </c>
      <c r="F19" s="13">
        <f t="shared" si="0"/>
        <v>0</v>
      </c>
      <c r="G19" s="40"/>
    </row>
    <row r="20" spans="1:8" ht="25.5">
      <c r="A20" s="154">
        <v>9</v>
      </c>
      <c r="B20" s="152" t="s">
        <v>21</v>
      </c>
      <c r="C20" s="11" t="s">
        <v>19</v>
      </c>
      <c r="D20" s="11" t="s">
        <v>8</v>
      </c>
      <c r="E20" s="11">
        <v>0.3</v>
      </c>
      <c r="F20" s="13">
        <v>1041.47</v>
      </c>
      <c r="G20" s="40"/>
      <c r="H20" s="117"/>
    </row>
    <row r="21" spans="1:8" ht="25.5">
      <c r="A21" s="154">
        <v>10</v>
      </c>
      <c r="B21" s="152" t="s">
        <v>22</v>
      </c>
      <c r="C21" s="11" t="s">
        <v>17</v>
      </c>
      <c r="D21" s="11" t="s">
        <v>8</v>
      </c>
      <c r="E21" s="11">
        <v>0.53</v>
      </c>
      <c r="F21" s="13">
        <v>5548.18</v>
      </c>
      <c r="G21" s="40"/>
      <c r="H21" s="117"/>
    </row>
    <row r="22" spans="1:8" ht="19.5" thickBot="1">
      <c r="A22" s="155"/>
      <c r="B22" s="17" t="s">
        <v>35</v>
      </c>
      <c r="C22" s="17"/>
      <c r="D22" s="17"/>
      <c r="E22" s="18"/>
      <c r="F22" s="116">
        <f>SUM(F12:F21)</f>
        <v>38565.897999999994</v>
      </c>
      <c r="G22" s="41"/>
      <c r="H22" s="117"/>
    </row>
    <row r="23" spans="1:8">
      <c r="B23" s="5"/>
      <c r="C23" s="5"/>
      <c r="D23" s="5"/>
      <c r="E23" s="5"/>
      <c r="F23" s="6"/>
      <c r="G23" s="6"/>
    </row>
    <row r="24" spans="1:8" ht="33.75" customHeight="1">
      <c r="A24" s="194" t="s">
        <v>370</v>
      </c>
      <c r="B24" s="194"/>
      <c r="C24" s="194"/>
      <c r="D24" s="194"/>
      <c r="E24" s="194"/>
      <c r="F24" s="194"/>
      <c r="G24" s="69"/>
    </row>
    <row r="25" spans="1:8">
      <c r="B25" s="5"/>
      <c r="C25" s="5"/>
      <c r="D25" s="5"/>
      <c r="E25" s="5"/>
      <c r="F25" s="6"/>
      <c r="G25" s="6"/>
    </row>
    <row r="26" spans="1:8" ht="33.75" customHeight="1">
      <c r="A26" s="194" t="s">
        <v>369</v>
      </c>
      <c r="B26" s="194"/>
      <c r="C26" s="194"/>
      <c r="D26" s="194"/>
      <c r="E26" s="194"/>
      <c r="F26" s="194"/>
      <c r="G26" s="69"/>
    </row>
    <row r="27" spans="1:8">
      <c r="B27" s="5"/>
      <c r="C27" s="5"/>
      <c r="D27" s="5"/>
      <c r="E27" s="5"/>
      <c r="F27" s="6"/>
      <c r="G27" s="6"/>
    </row>
    <row r="28" spans="1:8" ht="17.25" customHeight="1">
      <c r="A28" s="194" t="s">
        <v>114</v>
      </c>
      <c r="B28" s="194"/>
      <c r="C28" s="194"/>
      <c r="D28" s="194"/>
      <c r="E28" s="194"/>
      <c r="F28" s="194"/>
      <c r="G28" s="70"/>
    </row>
    <row r="29" spans="1:8">
      <c r="B29" s="136"/>
      <c r="C29" s="136"/>
      <c r="D29" s="136"/>
      <c r="E29" s="136"/>
      <c r="F29" s="136"/>
      <c r="G29" s="6"/>
    </row>
    <row r="30" spans="1:8" ht="28.5" customHeight="1">
      <c r="A30" s="194" t="s">
        <v>24</v>
      </c>
      <c r="B30" s="194"/>
      <c r="C30" s="194"/>
      <c r="D30" s="194"/>
      <c r="E30" s="194"/>
      <c r="F30" s="194"/>
      <c r="G30" s="69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00" t="s">
        <v>25</v>
      </c>
      <c r="C33" s="200"/>
      <c r="D33" s="200"/>
      <c r="E33" s="200"/>
      <c r="F33" s="200"/>
      <c r="G33" s="71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198" t="s">
        <v>29</v>
      </c>
      <c r="D36" s="198"/>
      <c r="E36" s="198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198" t="s">
        <v>29</v>
      </c>
      <c r="D40" s="198"/>
      <c r="E40" s="198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C40:E40"/>
    <mergeCell ref="E4:F4"/>
    <mergeCell ref="B33:F33"/>
    <mergeCell ref="C36:E36"/>
    <mergeCell ref="A26:F26"/>
    <mergeCell ref="A28:F28"/>
    <mergeCell ref="A30:F30"/>
    <mergeCell ref="A1:F1"/>
    <mergeCell ref="A2:F2"/>
    <mergeCell ref="A7:F7"/>
    <mergeCell ref="A9:F9"/>
    <mergeCell ref="A24:F24"/>
  </mergeCells>
  <pageMargins left="0.24" right="0.21" top="0.4" bottom="0.32" header="0.3" footer="0.2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topLeftCell="A10" workbookViewId="0">
      <selection activeCell="G12" sqref="G12:H22"/>
    </sheetView>
  </sheetViews>
  <sheetFormatPr defaultRowHeight="15"/>
  <cols>
    <col min="1" max="1" width="7.28515625" customWidth="1"/>
    <col min="2" max="2" width="29.5703125" customWidth="1"/>
    <col min="3" max="3" width="15.7109375" customWidth="1"/>
    <col min="4" max="4" width="10.710937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6"/>
    </row>
    <row r="2" spans="1:9" ht="36" customHeight="1">
      <c r="A2" s="196" t="s">
        <v>1</v>
      </c>
      <c r="B2" s="196"/>
      <c r="C2" s="196"/>
      <c r="D2" s="196"/>
      <c r="E2" s="196"/>
      <c r="F2" s="196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197" t="s">
        <v>125</v>
      </c>
      <c r="F4" s="197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0.75" customHeight="1">
      <c r="A7" s="194" t="s">
        <v>172</v>
      </c>
      <c r="B7" s="194"/>
      <c r="C7" s="194"/>
      <c r="D7" s="194"/>
      <c r="E7" s="194"/>
      <c r="F7" s="194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66</v>
      </c>
      <c r="B9" s="194"/>
      <c r="C9" s="194"/>
      <c r="D9" s="194"/>
      <c r="E9" s="194"/>
      <c r="F9" s="194"/>
      <c r="G9" s="69"/>
    </row>
    <row r="10" spans="1:9" ht="15.75" thickBot="1">
      <c r="B10" s="5"/>
      <c r="C10" s="5"/>
      <c r="D10" s="5"/>
      <c r="E10" s="5"/>
      <c r="F10" s="6"/>
      <c r="G10" s="6"/>
      <c r="I10">
        <v>271.60000000000002</v>
      </c>
    </row>
    <row r="11" spans="1:9" ht="84.75" customHeight="1">
      <c r="A11" s="157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0.5</v>
      </c>
      <c r="F12" s="13">
        <v>1650</v>
      </c>
      <c r="G12" s="40"/>
      <c r="H12" s="117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18" si="0">E13*$I$10*12</f>
        <v>1792.5600000000004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0.27</v>
      </c>
      <c r="F14" s="13">
        <v>937.24</v>
      </c>
      <c r="G14" s="40"/>
      <c r="H14" s="117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6.27</v>
      </c>
      <c r="F15" s="13">
        <f t="shared" si="0"/>
        <v>20435.184000000001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8082.8160000000007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0.28000000000000003</v>
      </c>
      <c r="F17" s="13">
        <f t="shared" si="0"/>
        <v>912.57600000000025</v>
      </c>
      <c r="G17" s="40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2411.808</v>
      </c>
      <c r="G18" s="40"/>
      <c r="H18" s="117"/>
    </row>
    <row r="19" spans="1:8" ht="25.5">
      <c r="A19" s="154">
        <v>8</v>
      </c>
      <c r="B19" s="152" t="s">
        <v>21</v>
      </c>
      <c r="C19" s="11" t="s">
        <v>19</v>
      </c>
      <c r="D19" s="11" t="s">
        <v>8</v>
      </c>
      <c r="E19" s="11">
        <v>0.3</v>
      </c>
      <c r="F19" s="13">
        <v>1041.0899999999999</v>
      </c>
      <c r="G19" s="40"/>
      <c r="H19" s="117"/>
    </row>
    <row r="20" spans="1:8" ht="25.5">
      <c r="A20" s="154">
        <v>9</v>
      </c>
      <c r="B20" s="152" t="s">
        <v>22</v>
      </c>
      <c r="C20" s="11" t="s">
        <v>17</v>
      </c>
      <c r="D20" s="11" t="s">
        <v>8</v>
      </c>
      <c r="E20" s="11">
        <v>0.53</v>
      </c>
      <c r="F20" s="13">
        <v>5546.14</v>
      </c>
      <c r="G20" s="40"/>
      <c r="H20" s="117"/>
    </row>
    <row r="21" spans="1:8" ht="19.5" thickBot="1">
      <c r="A21" s="158"/>
      <c r="B21" s="17" t="s">
        <v>35</v>
      </c>
      <c r="C21" s="17"/>
      <c r="D21" s="17"/>
      <c r="E21" s="18"/>
      <c r="F21" s="116">
        <f>SUM(F12:F20)</f>
        <v>42809.413999999997</v>
      </c>
      <c r="G21" s="41"/>
      <c r="H21" s="117"/>
    </row>
    <row r="22" spans="1:8">
      <c r="B22" s="5"/>
      <c r="C22" s="5"/>
      <c r="D22" s="5"/>
      <c r="E22" s="5"/>
      <c r="F22" s="6"/>
      <c r="G22" s="6"/>
    </row>
    <row r="23" spans="1:8" ht="36.75" customHeight="1">
      <c r="A23" s="194" t="s">
        <v>372</v>
      </c>
      <c r="B23" s="194"/>
      <c r="C23" s="194"/>
      <c r="D23" s="194"/>
      <c r="E23" s="194"/>
      <c r="F23" s="194"/>
      <c r="G23" s="69"/>
    </row>
    <row r="24" spans="1:8">
      <c r="B24" s="5"/>
      <c r="C24" s="5"/>
      <c r="D24" s="5"/>
      <c r="E24" s="5"/>
      <c r="F24" s="6"/>
      <c r="G24" s="6"/>
    </row>
    <row r="25" spans="1:8" ht="33.75" customHeight="1">
      <c r="A25" s="194" t="s">
        <v>371</v>
      </c>
      <c r="B25" s="194"/>
      <c r="C25" s="194"/>
      <c r="D25" s="194"/>
      <c r="E25" s="194"/>
      <c r="F25" s="194"/>
      <c r="G25" s="69"/>
    </row>
    <row r="26" spans="1:8">
      <c r="B26" s="5"/>
      <c r="C26" s="5"/>
      <c r="D26" s="5"/>
      <c r="E26" s="5"/>
      <c r="F26" s="6"/>
      <c r="G26" s="6"/>
    </row>
    <row r="27" spans="1:8" ht="15.75" customHeight="1">
      <c r="A27" s="194" t="s">
        <v>114</v>
      </c>
      <c r="B27" s="194"/>
      <c r="C27" s="194"/>
      <c r="D27" s="194"/>
      <c r="E27" s="194"/>
      <c r="F27" s="194"/>
      <c r="G27" s="70"/>
    </row>
    <row r="28" spans="1:8">
      <c r="B28" s="136"/>
      <c r="C28" s="136"/>
      <c r="D28" s="136"/>
      <c r="E28" s="136"/>
      <c r="F28" s="136"/>
      <c r="G28" s="6"/>
    </row>
    <row r="29" spans="1:8" ht="28.5" customHeight="1">
      <c r="A29" s="194" t="s">
        <v>24</v>
      </c>
      <c r="B29" s="194"/>
      <c r="C29" s="194"/>
      <c r="D29" s="194"/>
      <c r="E29" s="194"/>
      <c r="F29" s="194"/>
      <c r="G29" s="69"/>
    </row>
    <row r="30" spans="1:8">
      <c r="B30" s="5"/>
      <c r="C30" s="5"/>
      <c r="D30" s="5"/>
      <c r="E30" s="5"/>
      <c r="F30" s="6"/>
      <c r="G30" s="6"/>
    </row>
    <row r="31" spans="1:8">
      <c r="B31" s="5"/>
      <c r="C31" s="5"/>
      <c r="D31" s="5"/>
      <c r="E31" s="5"/>
      <c r="F31" s="6"/>
      <c r="G31" s="6"/>
    </row>
    <row r="32" spans="1:8">
      <c r="B32" s="200" t="s">
        <v>25</v>
      </c>
      <c r="C32" s="200"/>
      <c r="D32" s="200"/>
      <c r="E32" s="200"/>
      <c r="F32" s="200"/>
      <c r="G32" s="71"/>
    </row>
    <row r="33" spans="2:7">
      <c r="B33" s="5"/>
      <c r="C33" s="5"/>
      <c r="D33" s="5"/>
      <c r="E33" s="5"/>
      <c r="F33" s="6"/>
      <c r="G33" s="6"/>
    </row>
    <row r="34" spans="2:7">
      <c r="B34" s="5" t="s">
        <v>26</v>
      </c>
      <c r="C34" s="5" t="s">
        <v>27</v>
      </c>
      <c r="D34" s="5"/>
      <c r="E34" s="5"/>
      <c r="F34" s="6" t="s">
        <v>28</v>
      </c>
      <c r="G34" s="6"/>
    </row>
    <row r="35" spans="2:7">
      <c r="B35" s="5"/>
      <c r="C35" s="198" t="s">
        <v>29</v>
      </c>
      <c r="D35" s="198"/>
      <c r="E35" s="198"/>
      <c r="F35" s="6" t="s">
        <v>30</v>
      </c>
      <c r="G35" s="6"/>
    </row>
    <row r="36" spans="2:7">
      <c r="B36" s="5"/>
      <c r="C36" s="5"/>
      <c r="D36" s="5"/>
      <c r="E36" s="5"/>
      <c r="F36" s="6"/>
      <c r="G36" s="6"/>
    </row>
    <row r="37" spans="2:7">
      <c r="B37" s="5"/>
      <c r="C37" s="5"/>
      <c r="D37" s="5"/>
      <c r="E37" s="5"/>
      <c r="F37" s="6"/>
      <c r="G37" s="6"/>
    </row>
    <row r="38" spans="2:7">
      <c r="B38" s="5" t="s">
        <v>31</v>
      </c>
      <c r="C38" s="5" t="s">
        <v>27</v>
      </c>
      <c r="D38" s="5"/>
      <c r="E38" s="5"/>
      <c r="F38" s="6" t="s">
        <v>28</v>
      </c>
      <c r="G38" s="6"/>
    </row>
    <row r="39" spans="2:7">
      <c r="B39" s="5"/>
      <c r="C39" s="198" t="s">
        <v>29</v>
      </c>
      <c r="D39" s="198"/>
      <c r="E39" s="198"/>
      <c r="F39" s="6" t="s">
        <v>30</v>
      </c>
      <c r="G39" s="6"/>
    </row>
    <row r="40" spans="2:7">
      <c r="B40" s="5"/>
      <c r="C40" s="5"/>
      <c r="D40" s="5"/>
      <c r="E40" s="5"/>
      <c r="F40" s="6"/>
      <c r="G40" s="6"/>
    </row>
  </sheetData>
  <mergeCells count="12">
    <mergeCell ref="C39:E39"/>
    <mergeCell ref="E4:F4"/>
    <mergeCell ref="B32:F32"/>
    <mergeCell ref="C35:E35"/>
    <mergeCell ref="A25:F25"/>
    <mergeCell ref="A27:F27"/>
    <mergeCell ref="A29:F29"/>
    <mergeCell ref="A1:F1"/>
    <mergeCell ref="A2:F2"/>
    <mergeCell ref="A7:F7"/>
    <mergeCell ref="A9:F9"/>
    <mergeCell ref="A23:F23"/>
  </mergeCells>
  <pageMargins left="0.24" right="0.21" top="0.4" bottom="0.32" header="0.3" footer="0.2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2" sqref="G12:I22"/>
    </sheetView>
  </sheetViews>
  <sheetFormatPr defaultRowHeight="15"/>
  <cols>
    <col min="1" max="1" width="6.85546875" customWidth="1"/>
    <col min="2" max="2" width="29.5703125" customWidth="1"/>
    <col min="3" max="3" width="15.7109375" customWidth="1"/>
    <col min="4" max="4" width="10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6"/>
    </row>
    <row r="2" spans="1:9" ht="36" customHeight="1">
      <c r="A2" s="196" t="s">
        <v>1</v>
      </c>
      <c r="B2" s="196"/>
      <c r="C2" s="196"/>
      <c r="D2" s="196"/>
      <c r="E2" s="196"/>
      <c r="F2" s="196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197" t="s">
        <v>125</v>
      </c>
      <c r="F4" s="197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89.25" customHeight="1">
      <c r="A7" s="194" t="s">
        <v>173</v>
      </c>
      <c r="B7" s="194"/>
      <c r="C7" s="194"/>
      <c r="D7" s="194"/>
      <c r="E7" s="194"/>
      <c r="F7" s="194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67</v>
      </c>
      <c r="B9" s="194"/>
      <c r="C9" s="194"/>
      <c r="D9" s="194"/>
      <c r="E9" s="194"/>
      <c r="F9" s="194"/>
      <c r="G9" s="69"/>
    </row>
    <row r="10" spans="1:9" ht="15.75" thickBot="1">
      <c r="B10" s="5"/>
      <c r="C10" s="5"/>
      <c r="D10" s="5"/>
      <c r="E10" s="5"/>
      <c r="F10" s="6"/>
      <c r="G10" s="6"/>
      <c r="I10">
        <v>326.10000000000002</v>
      </c>
    </row>
    <row r="11" spans="1:9" ht="84.75" customHeight="1">
      <c r="A11" s="157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0.37</v>
      </c>
      <c r="F12" s="13">
        <v>2100</v>
      </c>
      <c r="G12" s="40"/>
      <c r="H12" s="117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20" si="0">E13*$I$10*9</f>
        <v>1614.1950000000002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0.22</v>
      </c>
      <c r="F14" s="13">
        <f t="shared" si="0"/>
        <v>645.678</v>
      </c>
      <c r="G14" s="40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5.5</v>
      </c>
      <c r="F15" s="13">
        <f t="shared" si="0"/>
        <v>16141.95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7278.5520000000006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0.23</v>
      </c>
      <c r="F17" s="13">
        <f t="shared" si="0"/>
        <v>675.02700000000016</v>
      </c>
      <c r="G17" s="40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2171.826</v>
      </c>
      <c r="G18" s="40"/>
    </row>
    <row r="19" spans="1:8" ht="25.5">
      <c r="A19" s="154">
        <v>8</v>
      </c>
      <c r="B19" s="152" t="s">
        <v>20</v>
      </c>
      <c r="C19" s="11" t="s">
        <v>19</v>
      </c>
      <c r="D19" s="11" t="s">
        <v>8</v>
      </c>
      <c r="E19" s="12">
        <v>0</v>
      </c>
      <c r="F19" s="13">
        <f t="shared" si="0"/>
        <v>0</v>
      </c>
      <c r="G19" s="40"/>
    </row>
    <row r="20" spans="1:8" ht="25.5">
      <c r="A20" s="154">
        <v>9</v>
      </c>
      <c r="B20" s="152" t="s">
        <v>21</v>
      </c>
      <c r="C20" s="11" t="s">
        <v>19</v>
      </c>
      <c r="D20" s="11" t="s">
        <v>8</v>
      </c>
      <c r="E20" s="11">
        <v>0.3</v>
      </c>
      <c r="F20" s="13">
        <f t="shared" si="0"/>
        <v>880.47</v>
      </c>
      <c r="G20" s="40"/>
    </row>
    <row r="21" spans="1:8" ht="25.5">
      <c r="A21" s="154">
        <v>10</v>
      </c>
      <c r="B21" s="152" t="s">
        <v>22</v>
      </c>
      <c r="C21" s="11" t="s">
        <v>17</v>
      </c>
      <c r="D21" s="11" t="s">
        <v>8</v>
      </c>
      <c r="E21" s="11">
        <v>0.53</v>
      </c>
      <c r="F21" s="13">
        <v>3523.26</v>
      </c>
      <c r="G21" s="40"/>
      <c r="H21" s="117"/>
    </row>
    <row r="22" spans="1:8" ht="19.5" thickBot="1">
      <c r="A22" s="158"/>
      <c r="B22" s="17" t="s">
        <v>35</v>
      </c>
      <c r="C22" s="17"/>
      <c r="D22" s="17"/>
      <c r="E22" s="18"/>
      <c r="F22" s="116">
        <f>SUM(F12:F21)</f>
        <v>35030.958000000006</v>
      </c>
      <c r="G22" s="41"/>
      <c r="H22" s="117"/>
    </row>
    <row r="23" spans="1:8">
      <c r="B23" s="5"/>
      <c r="C23" s="5"/>
      <c r="D23" s="5"/>
      <c r="E23" s="5"/>
      <c r="F23" s="6"/>
      <c r="G23" s="6"/>
    </row>
    <row r="24" spans="1:8" ht="36.75" customHeight="1">
      <c r="A24" s="194" t="s">
        <v>373</v>
      </c>
      <c r="B24" s="194"/>
      <c r="C24" s="194"/>
      <c r="D24" s="194"/>
      <c r="E24" s="194"/>
      <c r="F24" s="194"/>
      <c r="G24" s="69"/>
    </row>
    <row r="25" spans="1:8">
      <c r="B25" s="5"/>
      <c r="C25" s="5"/>
      <c r="D25" s="5"/>
      <c r="E25" s="5"/>
      <c r="F25" s="6"/>
      <c r="G25" s="6"/>
    </row>
    <row r="26" spans="1:8" ht="33.75" customHeight="1">
      <c r="A26" s="194" t="s">
        <v>177</v>
      </c>
      <c r="B26" s="194"/>
      <c r="C26" s="194"/>
      <c r="D26" s="194"/>
      <c r="E26" s="194"/>
      <c r="F26" s="194"/>
      <c r="G26" s="69"/>
    </row>
    <row r="27" spans="1:8">
      <c r="B27" s="5"/>
      <c r="C27" s="5"/>
      <c r="D27" s="5"/>
      <c r="E27" s="5"/>
      <c r="F27" s="6"/>
      <c r="G27" s="6"/>
    </row>
    <row r="28" spans="1:8" ht="17.25" customHeight="1">
      <c r="A28" s="194" t="s">
        <v>114</v>
      </c>
      <c r="B28" s="194"/>
      <c r="C28" s="194"/>
      <c r="D28" s="194"/>
      <c r="E28" s="194"/>
      <c r="F28" s="194"/>
      <c r="G28" s="70"/>
    </row>
    <row r="29" spans="1:8">
      <c r="B29" s="136"/>
      <c r="C29" s="136"/>
      <c r="D29" s="136"/>
      <c r="E29" s="136"/>
      <c r="F29" s="136"/>
      <c r="G29" s="6"/>
    </row>
    <row r="30" spans="1:8" ht="28.5" customHeight="1">
      <c r="A30" s="194" t="s">
        <v>24</v>
      </c>
      <c r="B30" s="194"/>
      <c r="C30" s="194"/>
      <c r="D30" s="194"/>
      <c r="E30" s="194"/>
      <c r="F30" s="194"/>
      <c r="G30" s="69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00" t="s">
        <v>25</v>
      </c>
      <c r="C33" s="200"/>
      <c r="D33" s="200"/>
      <c r="E33" s="200"/>
      <c r="F33" s="200"/>
      <c r="G33" s="71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198" t="s">
        <v>29</v>
      </c>
      <c r="D36" s="198"/>
      <c r="E36" s="198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198" t="s">
        <v>29</v>
      </c>
      <c r="D40" s="198"/>
      <c r="E40" s="198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C40:E40"/>
    <mergeCell ref="E4:F4"/>
    <mergeCell ref="B33:F33"/>
    <mergeCell ref="C36:E36"/>
    <mergeCell ref="A26:F26"/>
    <mergeCell ref="A28:F28"/>
    <mergeCell ref="A30:F30"/>
    <mergeCell ref="A1:F1"/>
    <mergeCell ref="A2:F2"/>
    <mergeCell ref="A7:F7"/>
    <mergeCell ref="A9:F9"/>
    <mergeCell ref="A24:F24"/>
  </mergeCells>
  <pageMargins left="0.24" right="0.21" top="0.4" bottom="0.32" header="0.3" footer="0.2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41"/>
  <sheetViews>
    <sheetView topLeftCell="A10" workbookViewId="0">
      <selection activeCell="G12" sqref="G12:H22"/>
    </sheetView>
  </sheetViews>
  <sheetFormatPr defaultRowHeight="15"/>
  <cols>
    <col min="1" max="1" width="6.85546875" customWidth="1"/>
    <col min="2" max="2" width="29.5703125" customWidth="1"/>
    <col min="3" max="3" width="15.7109375" customWidth="1"/>
    <col min="4" max="4" width="10.57031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6"/>
    </row>
    <row r="2" spans="1:9" ht="36" customHeight="1">
      <c r="A2" s="196" t="s">
        <v>1</v>
      </c>
      <c r="B2" s="196"/>
      <c r="C2" s="196"/>
      <c r="D2" s="196"/>
      <c r="E2" s="196"/>
      <c r="F2" s="196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197" t="s">
        <v>125</v>
      </c>
      <c r="F4" s="197"/>
      <c r="G4" s="68"/>
    </row>
    <row r="5" spans="1:9">
      <c r="B5" s="1"/>
      <c r="C5" s="1"/>
      <c r="D5" s="1"/>
      <c r="E5" s="1"/>
      <c r="F5" s="2"/>
      <c r="G5" s="2"/>
    </row>
    <row r="6" spans="1:9">
      <c r="B6" s="1"/>
      <c r="C6" s="1"/>
      <c r="D6" s="1"/>
      <c r="E6" s="1"/>
      <c r="F6" s="2"/>
      <c r="G6" s="2"/>
    </row>
    <row r="7" spans="1:9" ht="91.5" customHeight="1">
      <c r="A7" s="194" t="s">
        <v>174</v>
      </c>
      <c r="B7" s="194"/>
      <c r="C7" s="194"/>
      <c r="D7" s="194"/>
      <c r="E7" s="194"/>
      <c r="F7" s="194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68</v>
      </c>
      <c r="B9" s="194"/>
      <c r="C9" s="194"/>
      <c r="D9" s="194"/>
      <c r="E9" s="194"/>
      <c r="F9" s="194"/>
      <c r="G9" s="69"/>
    </row>
    <row r="10" spans="1:9" ht="15.75" thickBot="1">
      <c r="B10" s="5"/>
      <c r="C10" s="5"/>
      <c r="D10" s="5"/>
      <c r="E10" s="5"/>
      <c r="F10" s="6"/>
      <c r="G10" s="6"/>
      <c r="I10">
        <v>276.3</v>
      </c>
    </row>
    <row r="11" spans="1:9" ht="84.75" customHeight="1">
      <c r="A11" s="157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0.34</v>
      </c>
      <c r="F12" s="13">
        <v>1650</v>
      </c>
      <c r="G12" s="40"/>
      <c r="H12" s="117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18" si="0">E13*$I$10*12</f>
        <v>1823.5800000000004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0.49</v>
      </c>
      <c r="F14" s="13">
        <f t="shared" si="0"/>
        <v>1624.644</v>
      </c>
      <c r="G14" s="40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5.43</v>
      </c>
      <c r="F15" s="13">
        <f t="shared" si="0"/>
        <v>18003.707999999999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2.2200000000000002</v>
      </c>
      <c r="F16" s="13">
        <f t="shared" si="0"/>
        <v>7360.6320000000014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0.24</v>
      </c>
      <c r="F17" s="13">
        <f t="shared" si="0"/>
        <v>795.74399999999991</v>
      </c>
      <c r="G17" s="40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2453.5440000000003</v>
      </c>
      <c r="G18" s="40"/>
    </row>
    <row r="19" spans="1:8" ht="25.5">
      <c r="A19" s="154">
        <v>8</v>
      </c>
      <c r="B19" s="152" t="s">
        <v>21</v>
      </c>
      <c r="C19" s="11" t="s">
        <v>19</v>
      </c>
      <c r="D19" s="11" t="s">
        <v>8</v>
      </c>
      <c r="E19" s="11">
        <v>0.3</v>
      </c>
      <c r="F19" s="13">
        <v>1059.1199999999999</v>
      </c>
      <c r="G19" s="40"/>
      <c r="H19" s="117"/>
    </row>
    <row r="20" spans="1:8" ht="25.5">
      <c r="A20" s="154">
        <v>9</v>
      </c>
      <c r="B20" s="152" t="s">
        <v>22</v>
      </c>
      <c r="C20" s="11" t="s">
        <v>17</v>
      </c>
      <c r="D20" s="11" t="s">
        <v>8</v>
      </c>
      <c r="E20" s="11">
        <v>0.53</v>
      </c>
      <c r="F20" s="13">
        <v>5642.11</v>
      </c>
      <c r="G20" s="40"/>
      <c r="H20" s="117"/>
    </row>
    <row r="21" spans="1:8">
      <c r="A21" s="154">
        <v>10</v>
      </c>
      <c r="B21" s="152" t="s">
        <v>285</v>
      </c>
      <c r="C21" s="135"/>
      <c r="D21" s="11"/>
      <c r="E21" s="11"/>
      <c r="F21" s="13">
        <v>227</v>
      </c>
      <c r="G21" s="40"/>
    </row>
    <row r="22" spans="1:8" ht="19.5" thickBot="1">
      <c r="A22" s="158"/>
      <c r="B22" s="17" t="s">
        <v>35</v>
      </c>
      <c r="C22" s="17"/>
      <c r="D22" s="17"/>
      <c r="E22" s="18"/>
      <c r="F22" s="116">
        <f>SUM(F12:F21)</f>
        <v>40640.082000000002</v>
      </c>
      <c r="G22" s="41"/>
      <c r="H22" s="117"/>
    </row>
    <row r="23" spans="1:8">
      <c r="A23" s="159"/>
      <c r="B23" s="160"/>
      <c r="C23" s="160"/>
      <c r="D23" s="160"/>
      <c r="E23" s="160"/>
      <c r="F23" s="161"/>
      <c r="G23" s="6"/>
    </row>
    <row r="24" spans="1:8" ht="36.75" customHeight="1">
      <c r="A24" s="194" t="s">
        <v>374</v>
      </c>
      <c r="B24" s="194"/>
      <c r="C24" s="194"/>
      <c r="D24" s="194"/>
      <c r="E24" s="194"/>
      <c r="F24" s="194"/>
      <c r="G24" s="69"/>
    </row>
    <row r="25" spans="1:8">
      <c r="B25" s="5"/>
      <c r="C25" s="5"/>
      <c r="D25" s="5"/>
      <c r="E25" s="5"/>
      <c r="F25" s="6"/>
      <c r="G25" s="6"/>
    </row>
    <row r="26" spans="1:8" ht="32.25" customHeight="1">
      <c r="A26" s="194" t="s">
        <v>178</v>
      </c>
      <c r="B26" s="194"/>
      <c r="C26" s="194"/>
      <c r="D26" s="194"/>
      <c r="E26" s="194"/>
      <c r="F26" s="194"/>
      <c r="G26" s="69"/>
    </row>
    <row r="27" spans="1:8">
      <c r="B27" s="5"/>
      <c r="C27" s="5"/>
      <c r="D27" s="5"/>
      <c r="E27" s="5"/>
      <c r="F27" s="6"/>
      <c r="G27" s="6"/>
    </row>
    <row r="28" spans="1:8" ht="18" customHeight="1">
      <c r="A28" s="194" t="s">
        <v>114</v>
      </c>
      <c r="B28" s="194"/>
      <c r="C28" s="194"/>
      <c r="D28" s="194"/>
      <c r="E28" s="194"/>
      <c r="F28" s="194"/>
      <c r="G28" s="70"/>
    </row>
    <row r="29" spans="1:8">
      <c r="B29" s="136"/>
      <c r="C29" s="136"/>
      <c r="D29" s="136"/>
      <c r="E29" s="136"/>
      <c r="F29" s="136"/>
      <c r="G29" s="6"/>
    </row>
    <row r="30" spans="1:8" ht="28.5" customHeight="1">
      <c r="A30" s="194" t="s">
        <v>24</v>
      </c>
      <c r="B30" s="194"/>
      <c r="C30" s="194"/>
      <c r="D30" s="194"/>
      <c r="E30" s="194"/>
      <c r="F30" s="194"/>
      <c r="G30" s="69"/>
    </row>
    <row r="31" spans="1:8">
      <c r="B31" s="5"/>
      <c r="C31" s="5"/>
      <c r="D31" s="5"/>
      <c r="E31" s="5"/>
      <c r="F31" s="6"/>
      <c r="G31" s="6"/>
    </row>
    <row r="32" spans="1:8">
      <c r="B32" s="5"/>
      <c r="C32" s="5"/>
      <c r="D32" s="5"/>
      <c r="E32" s="5"/>
      <c r="F32" s="6"/>
      <c r="G32" s="6"/>
    </row>
    <row r="33" spans="2:7">
      <c r="B33" s="200" t="s">
        <v>25</v>
      </c>
      <c r="C33" s="200"/>
      <c r="D33" s="200"/>
      <c r="E33" s="200"/>
      <c r="F33" s="200"/>
      <c r="G33" s="71"/>
    </row>
    <row r="34" spans="2:7">
      <c r="B34" s="5"/>
      <c r="C34" s="5"/>
      <c r="D34" s="5"/>
      <c r="E34" s="5"/>
      <c r="F34" s="6"/>
      <c r="G34" s="6"/>
    </row>
    <row r="35" spans="2:7">
      <c r="B35" s="5" t="s">
        <v>26</v>
      </c>
      <c r="C35" s="5" t="s">
        <v>27</v>
      </c>
      <c r="D35" s="5"/>
      <c r="E35" s="5"/>
      <c r="F35" s="6" t="s">
        <v>28</v>
      </c>
      <c r="G35" s="6"/>
    </row>
    <row r="36" spans="2:7">
      <c r="B36" s="5"/>
      <c r="C36" s="198" t="s">
        <v>29</v>
      </c>
      <c r="D36" s="198"/>
      <c r="E36" s="198"/>
      <c r="F36" s="6" t="s">
        <v>30</v>
      </c>
      <c r="G36" s="6"/>
    </row>
    <row r="37" spans="2:7">
      <c r="B37" s="5"/>
      <c r="C37" s="5"/>
      <c r="D37" s="5"/>
      <c r="E37" s="5"/>
      <c r="F37" s="6"/>
      <c r="G37" s="6"/>
    </row>
    <row r="38" spans="2:7">
      <c r="B38" s="5"/>
      <c r="C38" s="5"/>
      <c r="D38" s="5"/>
      <c r="E38" s="5"/>
      <c r="F38" s="6"/>
      <c r="G38" s="6"/>
    </row>
    <row r="39" spans="2:7">
      <c r="B39" s="5" t="s">
        <v>31</v>
      </c>
      <c r="C39" s="5" t="s">
        <v>27</v>
      </c>
      <c r="D39" s="5"/>
      <c r="E39" s="5"/>
      <c r="F39" s="6" t="s">
        <v>28</v>
      </c>
      <c r="G39" s="6"/>
    </row>
    <row r="40" spans="2:7">
      <c r="B40" s="5"/>
      <c r="C40" s="198" t="s">
        <v>29</v>
      </c>
      <c r="D40" s="198"/>
      <c r="E40" s="198"/>
      <c r="F40" s="6" t="s">
        <v>30</v>
      </c>
      <c r="G40" s="6"/>
    </row>
    <row r="41" spans="2:7">
      <c r="B41" s="5"/>
      <c r="C41" s="5"/>
      <c r="D41" s="5"/>
      <c r="E41" s="5"/>
      <c r="F41" s="6"/>
      <c r="G41" s="6"/>
    </row>
  </sheetData>
  <mergeCells count="12">
    <mergeCell ref="C40:E40"/>
    <mergeCell ref="E4:F4"/>
    <mergeCell ref="B33:F33"/>
    <mergeCell ref="C36:E36"/>
    <mergeCell ref="A26:F26"/>
    <mergeCell ref="A28:F28"/>
    <mergeCell ref="A30:F30"/>
    <mergeCell ref="A1:F1"/>
    <mergeCell ref="A2:F2"/>
    <mergeCell ref="A7:F7"/>
    <mergeCell ref="A9:F9"/>
    <mergeCell ref="A24:F24"/>
  </mergeCells>
  <pageMargins left="0.24" right="0.21" top="0.4" bottom="0.32" header="0.3" footer="0.2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42"/>
  <sheetViews>
    <sheetView topLeftCell="A10" workbookViewId="0">
      <selection activeCell="H22" sqref="H22"/>
    </sheetView>
  </sheetViews>
  <sheetFormatPr defaultRowHeight="15"/>
  <cols>
    <col min="1" max="1" width="7" customWidth="1"/>
    <col min="2" max="2" width="29.5703125" customWidth="1"/>
    <col min="3" max="3" width="15.7109375" customWidth="1"/>
    <col min="4" max="4" width="10.140625" customWidth="1"/>
    <col min="5" max="5" width="19" customWidth="1"/>
    <col min="6" max="7" width="17.28515625" style="20" customWidth="1"/>
    <col min="9" max="9" width="9.140625" customWidth="1"/>
  </cols>
  <sheetData>
    <row r="1" spans="1:9" ht="15.75">
      <c r="A1" s="195" t="s">
        <v>0</v>
      </c>
      <c r="B1" s="195"/>
      <c r="C1" s="195"/>
      <c r="D1" s="195"/>
      <c r="E1" s="195"/>
      <c r="F1" s="195"/>
      <c r="G1" s="66"/>
    </row>
    <row r="2" spans="1:9" ht="36" customHeight="1">
      <c r="A2" s="196" t="s">
        <v>1</v>
      </c>
      <c r="B2" s="196"/>
      <c r="C2" s="196"/>
      <c r="D2" s="196"/>
      <c r="E2" s="196"/>
      <c r="F2" s="196"/>
      <c r="G2" s="67"/>
    </row>
    <row r="3" spans="1:9">
      <c r="B3" s="1"/>
      <c r="C3" s="1"/>
      <c r="D3" s="1"/>
      <c r="E3" s="1"/>
      <c r="F3" s="2"/>
      <c r="G3" s="2"/>
    </row>
    <row r="4" spans="1:9" ht="15" customHeight="1">
      <c r="B4" s="69" t="s">
        <v>2</v>
      </c>
      <c r="C4" s="1"/>
      <c r="D4" s="1"/>
      <c r="E4" s="197" t="s">
        <v>125</v>
      </c>
      <c r="F4" s="197"/>
      <c r="G4" s="68"/>
    </row>
    <row r="5" spans="1:9">
      <c r="B5" s="1"/>
      <c r="C5" s="1"/>
      <c r="D5" s="1"/>
      <c r="E5" s="197"/>
      <c r="F5" s="197"/>
      <c r="G5" s="2"/>
    </row>
    <row r="6" spans="1:9">
      <c r="B6" s="1"/>
      <c r="C6" s="1"/>
      <c r="D6" s="1"/>
      <c r="E6" s="1"/>
      <c r="F6" s="2"/>
      <c r="G6" s="2"/>
    </row>
    <row r="7" spans="1:9" ht="94.5" customHeight="1">
      <c r="A7" s="194" t="s">
        <v>180</v>
      </c>
      <c r="B7" s="194"/>
      <c r="C7" s="194"/>
      <c r="D7" s="194"/>
      <c r="E7" s="194"/>
      <c r="F7" s="194"/>
      <c r="G7" s="69"/>
    </row>
    <row r="8" spans="1:9">
      <c r="B8" s="3"/>
      <c r="C8" s="3"/>
      <c r="D8" s="3"/>
      <c r="E8" s="3"/>
      <c r="F8" s="4"/>
      <c r="G8" s="4"/>
    </row>
    <row r="9" spans="1:9" ht="45.75" customHeight="1">
      <c r="A9" s="194" t="s">
        <v>69</v>
      </c>
      <c r="B9" s="194"/>
      <c r="C9" s="194"/>
      <c r="D9" s="194"/>
      <c r="E9" s="194"/>
      <c r="F9" s="194"/>
      <c r="G9" s="69"/>
    </row>
    <row r="10" spans="1:9" ht="15.75" thickBot="1">
      <c r="B10" s="5"/>
      <c r="C10" s="5"/>
      <c r="D10" s="5"/>
      <c r="E10" s="5"/>
      <c r="F10" s="6"/>
      <c r="G10" s="6"/>
      <c r="I10">
        <v>268.89999999999998</v>
      </c>
    </row>
    <row r="11" spans="1:9" ht="84.75" customHeight="1">
      <c r="A11" s="157" t="s">
        <v>124</v>
      </c>
      <c r="B11" s="131" t="s">
        <v>3</v>
      </c>
      <c r="C11" s="131" t="s">
        <v>4</v>
      </c>
      <c r="D11" s="131" t="s">
        <v>5</v>
      </c>
      <c r="E11" s="132" t="s">
        <v>6</v>
      </c>
      <c r="F11" s="133" t="s">
        <v>7</v>
      </c>
      <c r="G11" s="39"/>
    </row>
    <row r="12" spans="1:9" ht="51">
      <c r="A12" s="154">
        <v>1</v>
      </c>
      <c r="B12" s="152" t="s">
        <v>10</v>
      </c>
      <c r="C12" s="11" t="s">
        <v>11</v>
      </c>
      <c r="D12" s="11" t="s">
        <v>12</v>
      </c>
      <c r="E12" s="12">
        <v>0.45</v>
      </c>
      <c r="F12" s="13">
        <v>1650</v>
      </c>
      <c r="G12" s="40"/>
      <c r="H12" s="117"/>
    </row>
    <row r="13" spans="1:9" ht="51">
      <c r="A13" s="154">
        <v>2</v>
      </c>
      <c r="B13" s="152" t="s">
        <v>37</v>
      </c>
      <c r="C13" s="11" t="s">
        <v>9</v>
      </c>
      <c r="D13" s="11" t="s">
        <v>8</v>
      </c>
      <c r="E13" s="12">
        <v>0.55000000000000004</v>
      </c>
      <c r="F13" s="13">
        <f t="shared" ref="F13:F19" si="0">E13*$I$10*12</f>
        <v>1774.7400000000002</v>
      </c>
      <c r="G13" s="40"/>
    </row>
    <row r="14" spans="1:9" ht="51">
      <c r="A14" s="154">
        <v>3</v>
      </c>
      <c r="B14" s="152" t="s">
        <v>13</v>
      </c>
      <c r="C14" s="11" t="s">
        <v>11</v>
      </c>
      <c r="D14" s="11" t="s">
        <v>14</v>
      </c>
      <c r="E14" s="12">
        <v>0.27</v>
      </c>
      <c r="F14" s="13">
        <v>937.24</v>
      </c>
      <c r="G14" s="40"/>
      <c r="H14" s="117"/>
    </row>
    <row r="15" spans="1:9" ht="42" customHeight="1">
      <c r="A15" s="154">
        <v>4</v>
      </c>
      <c r="B15" s="152" t="s">
        <v>15</v>
      </c>
      <c r="C15" s="11" t="s">
        <v>16</v>
      </c>
      <c r="D15" s="11" t="s">
        <v>8</v>
      </c>
      <c r="E15" s="11">
        <v>5.55</v>
      </c>
      <c r="F15" s="13">
        <f t="shared" si="0"/>
        <v>17908.739999999998</v>
      </c>
      <c r="G15" s="40"/>
    </row>
    <row r="16" spans="1:9">
      <c r="A16" s="154">
        <v>5</v>
      </c>
      <c r="B16" s="152" t="s">
        <v>32</v>
      </c>
      <c r="C16" s="11" t="s">
        <v>17</v>
      </c>
      <c r="D16" s="11" t="s">
        <v>8</v>
      </c>
      <c r="E16" s="12">
        <v>2.48</v>
      </c>
      <c r="F16" s="13">
        <f t="shared" si="0"/>
        <v>8002.4639999999999</v>
      </c>
      <c r="G16" s="40"/>
    </row>
    <row r="17" spans="1:8">
      <c r="A17" s="154">
        <v>6</v>
      </c>
      <c r="B17" s="152" t="s">
        <v>36</v>
      </c>
      <c r="C17" s="11"/>
      <c r="D17" s="11" t="s">
        <v>8</v>
      </c>
      <c r="E17" s="12">
        <v>0.27</v>
      </c>
      <c r="F17" s="13">
        <f t="shared" si="0"/>
        <v>871.23599999999988</v>
      </c>
      <c r="G17" s="40"/>
    </row>
    <row r="18" spans="1:8" ht="25.5">
      <c r="A18" s="154">
        <v>7</v>
      </c>
      <c r="B18" s="152" t="s">
        <v>18</v>
      </c>
      <c r="C18" s="11" t="s">
        <v>19</v>
      </c>
      <c r="D18" s="11" t="s">
        <v>8</v>
      </c>
      <c r="E18" s="12">
        <v>0.74</v>
      </c>
      <c r="F18" s="13">
        <f t="shared" si="0"/>
        <v>2387.8319999999999</v>
      </c>
      <c r="G18" s="40"/>
    </row>
    <row r="19" spans="1:8" ht="25.5">
      <c r="A19" s="154">
        <v>8</v>
      </c>
      <c r="B19" s="152" t="s">
        <v>20</v>
      </c>
      <c r="C19" s="11" t="s">
        <v>19</v>
      </c>
      <c r="D19" s="11" t="s">
        <v>8</v>
      </c>
      <c r="E19" s="12">
        <v>0</v>
      </c>
      <c r="F19" s="13">
        <f t="shared" si="0"/>
        <v>0</v>
      </c>
      <c r="G19" s="40"/>
    </row>
    <row r="20" spans="1:8" ht="25.5">
      <c r="A20" s="154">
        <v>9</v>
      </c>
      <c r="B20" s="152" t="s">
        <v>21</v>
      </c>
      <c r="C20" s="11" t="s">
        <v>19</v>
      </c>
      <c r="D20" s="11" t="s">
        <v>8</v>
      </c>
      <c r="E20" s="11">
        <v>0.3</v>
      </c>
      <c r="F20" s="13">
        <v>1030.73</v>
      </c>
      <c r="G20" s="40"/>
      <c r="H20" s="117"/>
    </row>
    <row r="21" spans="1:8" ht="26.25" customHeight="1">
      <c r="A21" s="154">
        <v>10</v>
      </c>
      <c r="B21" s="152" t="s">
        <v>22</v>
      </c>
      <c r="C21" s="11" t="s">
        <v>17</v>
      </c>
      <c r="D21" s="11" t="s">
        <v>8</v>
      </c>
      <c r="E21" s="11">
        <v>0.53</v>
      </c>
      <c r="F21" s="13">
        <v>5491.01</v>
      </c>
      <c r="G21" s="40"/>
      <c r="H21" s="117"/>
    </row>
    <row r="22" spans="1:8" ht="19.5" thickBot="1">
      <c r="A22" s="155"/>
      <c r="B22" s="17" t="s">
        <v>35</v>
      </c>
      <c r="C22" s="17"/>
      <c r="D22" s="17"/>
      <c r="E22" s="18"/>
      <c r="F22" s="116">
        <f>SUM(F12:F21)</f>
        <v>40053.992000000006</v>
      </c>
      <c r="G22" s="41"/>
      <c r="H22" s="117"/>
    </row>
    <row r="23" spans="1:8">
      <c r="B23" s="5"/>
      <c r="C23" s="5"/>
      <c r="D23" s="5"/>
      <c r="E23" s="5"/>
      <c r="F23" s="6"/>
      <c r="G23" s="6"/>
    </row>
    <row r="24" spans="1:8" ht="36.75" customHeight="1">
      <c r="A24" s="194" t="s">
        <v>375</v>
      </c>
      <c r="B24" s="194"/>
      <c r="C24" s="194"/>
      <c r="D24" s="194"/>
      <c r="E24" s="194"/>
      <c r="F24" s="194"/>
      <c r="G24" s="69"/>
    </row>
    <row r="25" spans="1:8">
      <c r="B25" s="5"/>
      <c r="C25" s="5"/>
      <c r="D25" s="5"/>
      <c r="E25" s="5"/>
      <c r="F25" s="6"/>
      <c r="G25" s="6"/>
    </row>
    <row r="26" spans="1:8" ht="30" customHeight="1">
      <c r="A26" s="194" t="s">
        <v>179</v>
      </c>
      <c r="B26" s="194"/>
      <c r="C26" s="194"/>
      <c r="D26" s="194"/>
      <c r="E26" s="194"/>
      <c r="F26" s="194"/>
      <c r="G26" s="69"/>
    </row>
    <row r="27" spans="1:8">
      <c r="B27" s="5"/>
      <c r="C27" s="5"/>
      <c r="D27" s="5"/>
      <c r="E27" s="5"/>
      <c r="F27" s="6"/>
      <c r="G27" s="6"/>
    </row>
    <row r="28" spans="1:8" ht="20.25" customHeight="1">
      <c r="A28" s="194" t="s">
        <v>114</v>
      </c>
      <c r="B28" s="194"/>
      <c r="C28" s="194"/>
      <c r="D28" s="194"/>
      <c r="E28" s="194"/>
      <c r="F28" s="194"/>
      <c r="G28" s="70"/>
    </row>
    <row r="29" spans="1:8">
      <c r="B29" s="136"/>
      <c r="C29" s="136"/>
      <c r="D29" s="136"/>
      <c r="E29" s="136"/>
      <c r="F29" s="136"/>
      <c r="G29" s="6"/>
    </row>
    <row r="30" spans="1:8">
      <c r="B30" s="147"/>
      <c r="C30" s="147"/>
      <c r="D30" s="147"/>
      <c r="E30" s="147"/>
      <c r="F30" s="147"/>
      <c r="G30" s="6"/>
    </row>
    <row r="31" spans="1:8" ht="28.5" customHeight="1">
      <c r="A31" s="194" t="s">
        <v>24</v>
      </c>
      <c r="B31" s="194"/>
      <c r="C31" s="194"/>
      <c r="D31" s="194"/>
      <c r="E31" s="194"/>
      <c r="F31" s="194"/>
      <c r="G31" s="69"/>
    </row>
    <row r="32" spans="1:8">
      <c r="B32" s="5"/>
      <c r="C32" s="5"/>
      <c r="D32" s="5"/>
      <c r="E32" s="5"/>
      <c r="F32" s="6"/>
      <c r="G32" s="6"/>
    </row>
    <row r="33" spans="2:7">
      <c r="B33" s="5"/>
      <c r="C33" s="5"/>
      <c r="D33" s="5"/>
      <c r="E33" s="5"/>
      <c r="F33" s="6"/>
      <c r="G33" s="6"/>
    </row>
    <row r="34" spans="2:7">
      <c r="B34" s="200" t="s">
        <v>25</v>
      </c>
      <c r="C34" s="200"/>
      <c r="D34" s="200"/>
      <c r="E34" s="200"/>
      <c r="F34" s="200"/>
      <c r="G34" s="71"/>
    </row>
    <row r="35" spans="2:7">
      <c r="B35" s="5"/>
      <c r="C35" s="5"/>
      <c r="D35" s="5"/>
      <c r="E35" s="5"/>
      <c r="F35" s="6"/>
      <c r="G35" s="6"/>
    </row>
    <row r="36" spans="2:7">
      <c r="B36" s="5" t="s">
        <v>26</v>
      </c>
      <c r="C36" s="5" t="s">
        <v>27</v>
      </c>
      <c r="D36" s="5"/>
      <c r="E36" s="5"/>
      <c r="F36" s="6" t="s">
        <v>28</v>
      </c>
      <c r="G36" s="6"/>
    </row>
    <row r="37" spans="2:7">
      <c r="B37" s="5"/>
      <c r="C37" s="198" t="s">
        <v>29</v>
      </c>
      <c r="D37" s="198"/>
      <c r="E37" s="198"/>
      <c r="F37" s="6" t="s">
        <v>30</v>
      </c>
      <c r="G37" s="6"/>
    </row>
    <row r="38" spans="2:7">
      <c r="B38" s="5"/>
      <c r="C38" s="5"/>
      <c r="D38" s="5"/>
      <c r="E38" s="5"/>
      <c r="F38" s="6"/>
      <c r="G38" s="6"/>
    </row>
    <row r="39" spans="2:7">
      <c r="B39" s="5"/>
      <c r="C39" s="5"/>
      <c r="D39" s="5"/>
      <c r="E39" s="5"/>
      <c r="F39" s="6"/>
      <c r="G39" s="6"/>
    </row>
    <row r="40" spans="2:7">
      <c r="B40" s="5" t="s">
        <v>31</v>
      </c>
      <c r="C40" s="5" t="s">
        <v>27</v>
      </c>
      <c r="D40" s="5"/>
      <c r="E40" s="5"/>
      <c r="F40" s="6" t="s">
        <v>28</v>
      </c>
      <c r="G40" s="6"/>
    </row>
    <row r="41" spans="2:7">
      <c r="B41" s="5"/>
      <c r="C41" s="198" t="s">
        <v>29</v>
      </c>
      <c r="D41" s="198"/>
      <c r="E41" s="198"/>
      <c r="F41" s="6" t="s">
        <v>30</v>
      </c>
      <c r="G41" s="6"/>
    </row>
    <row r="42" spans="2:7">
      <c r="B42" s="5"/>
      <c r="C42" s="5"/>
      <c r="D42" s="5"/>
      <c r="E42" s="5"/>
      <c r="F42" s="6"/>
      <c r="G42" s="6"/>
    </row>
  </sheetData>
  <mergeCells count="13">
    <mergeCell ref="C41:E41"/>
    <mergeCell ref="E4:F4"/>
    <mergeCell ref="B34:F34"/>
    <mergeCell ref="C37:E37"/>
    <mergeCell ref="A26:F26"/>
    <mergeCell ref="A28:F28"/>
    <mergeCell ref="A31:F31"/>
    <mergeCell ref="E5:F5"/>
    <mergeCell ref="A1:F1"/>
    <mergeCell ref="A2:F2"/>
    <mergeCell ref="A7:F7"/>
    <mergeCell ref="A9:F9"/>
    <mergeCell ref="A24:F24"/>
  </mergeCells>
  <pageMargins left="0.24" right="0.21" top="0.4" bottom="0.32" header="0.3" footer="0.2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3"/>
  <sheetViews>
    <sheetView topLeftCell="A12" workbookViewId="0">
      <selection activeCell="F12" sqref="F12:J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72"/>
    </row>
    <row r="2" spans="1:8" ht="36" customHeight="1">
      <c r="A2" s="196" t="s">
        <v>1</v>
      </c>
      <c r="B2" s="196"/>
      <c r="C2" s="196"/>
      <c r="D2" s="196"/>
      <c r="E2" s="196"/>
      <c r="F2" s="73"/>
    </row>
    <row r="3" spans="1:8">
      <c r="A3" s="1"/>
      <c r="B3" s="1"/>
      <c r="C3" s="1"/>
      <c r="D3" s="1"/>
      <c r="E3" s="2"/>
      <c r="F3" s="2"/>
    </row>
    <row r="4" spans="1:8" ht="15" customHeight="1">
      <c r="A4" s="75" t="s">
        <v>2</v>
      </c>
      <c r="B4" s="1"/>
      <c r="C4" s="1"/>
      <c r="D4" s="197" t="s">
        <v>125</v>
      </c>
      <c r="E4" s="197"/>
      <c r="F4" s="7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181</v>
      </c>
      <c r="B7" s="194"/>
      <c r="C7" s="194"/>
      <c r="D7" s="194"/>
      <c r="E7" s="194"/>
      <c r="F7" s="7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70</v>
      </c>
      <c r="B9" s="194"/>
      <c r="C9" s="194"/>
      <c r="D9" s="194"/>
      <c r="E9" s="194"/>
      <c r="F9" s="75"/>
    </row>
    <row r="10" spans="1:8" ht="15.75" thickBot="1">
      <c r="A10" s="5"/>
      <c r="B10" s="5"/>
      <c r="C10" s="5"/>
      <c r="D10" s="5"/>
      <c r="E10" s="6"/>
      <c r="F10" s="6"/>
      <c r="H10">
        <v>270.89999999999998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0.23</v>
      </c>
      <c r="E12" s="13">
        <v>1650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1787.94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0.65</v>
      </c>
      <c r="E14" s="13">
        <v>2378.2399999999998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7.3</v>
      </c>
      <c r="E15" s="13">
        <f t="shared" si="0"/>
        <v>23730.839999999997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8061.9840000000004</v>
      </c>
      <c r="F16" s="40"/>
    </row>
    <row r="17" spans="1:7">
      <c r="A17" s="14" t="s">
        <v>36</v>
      </c>
      <c r="B17" s="11"/>
      <c r="C17" s="11" t="s">
        <v>8</v>
      </c>
      <c r="D17" s="12">
        <v>0.51</v>
      </c>
      <c r="E17" s="13">
        <f t="shared" si="0"/>
        <v>1657.9079999999999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2405.5919999999996</v>
      </c>
      <c r="F18" s="40"/>
    </row>
    <row r="19" spans="1:7" ht="25.5">
      <c r="A19" s="14" t="s">
        <v>20</v>
      </c>
      <c r="B19" s="11" t="s">
        <v>19</v>
      </c>
      <c r="C19" s="11" t="s">
        <v>8</v>
      </c>
      <c r="D19" s="12">
        <v>0.41</v>
      </c>
      <c r="E19" s="13">
        <f t="shared" si="0"/>
        <v>1332.828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1038.42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5531.85</v>
      </c>
      <c r="F21" s="40"/>
      <c r="G21" s="117"/>
    </row>
    <row r="22" spans="1:7">
      <c r="A22" s="21" t="s">
        <v>286</v>
      </c>
      <c r="B22" s="22"/>
      <c r="C22" s="22"/>
      <c r="D22" s="22"/>
      <c r="E22" s="23">
        <v>1080</v>
      </c>
      <c r="F22" s="40"/>
    </row>
    <row r="23" spans="1:7" ht="25.5">
      <c r="A23" s="21" t="s">
        <v>319</v>
      </c>
      <c r="B23" s="22"/>
      <c r="C23" s="22"/>
      <c r="D23" s="22"/>
      <c r="E23" s="23">
        <v>9960.14</v>
      </c>
      <c r="F23" s="40"/>
    </row>
    <row r="24" spans="1:7" ht="19.5" thickBot="1">
      <c r="A24" s="16" t="s">
        <v>35</v>
      </c>
      <c r="B24" s="17"/>
      <c r="C24" s="17"/>
      <c r="D24" s="18"/>
      <c r="E24" s="116">
        <f>SUM(E12:E23)</f>
        <v>60615.741999999998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6.75" customHeight="1">
      <c r="A26" s="194" t="s">
        <v>376</v>
      </c>
      <c r="B26" s="194"/>
      <c r="C26" s="194"/>
      <c r="D26" s="194"/>
      <c r="E26" s="194"/>
      <c r="F26" s="75"/>
    </row>
    <row r="27" spans="1:7">
      <c r="A27" s="5"/>
      <c r="B27" s="5"/>
      <c r="C27" s="5"/>
      <c r="D27" s="5"/>
      <c r="E27" s="6"/>
      <c r="F27" s="6"/>
    </row>
    <row r="28" spans="1:7" ht="30.75" customHeight="1">
      <c r="A28" s="194" t="s">
        <v>377</v>
      </c>
      <c r="B28" s="194"/>
      <c r="C28" s="194"/>
      <c r="D28" s="194"/>
      <c r="E28" s="194"/>
      <c r="F28" s="75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194" t="s">
        <v>114</v>
      </c>
      <c r="B30" s="194"/>
      <c r="C30" s="194"/>
      <c r="D30" s="194"/>
      <c r="E30" s="194"/>
      <c r="F30" s="76"/>
    </row>
    <row r="31" spans="1:7">
      <c r="A31" s="136"/>
      <c r="B31" s="136"/>
      <c r="C31" s="136"/>
      <c r="D31" s="136"/>
      <c r="E31" s="136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7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77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D4:E4"/>
    <mergeCell ref="B42:D42"/>
    <mergeCell ref="A1:E1"/>
    <mergeCell ref="A2:E2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2"/>
  <sheetViews>
    <sheetView topLeftCell="A12" workbookViewId="0">
      <selection activeCell="F12" sqref="F12:J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72"/>
    </row>
    <row r="2" spans="1:8" ht="36" customHeight="1">
      <c r="A2" s="196" t="s">
        <v>1</v>
      </c>
      <c r="B2" s="196"/>
      <c r="C2" s="196"/>
      <c r="D2" s="196"/>
      <c r="E2" s="196"/>
      <c r="F2" s="73"/>
    </row>
    <row r="3" spans="1:8">
      <c r="A3" s="1"/>
      <c r="B3" s="1"/>
      <c r="C3" s="1"/>
      <c r="D3" s="1"/>
      <c r="E3" s="2"/>
      <c r="F3" s="2"/>
    </row>
    <row r="4" spans="1:8" ht="15" customHeight="1">
      <c r="A4" s="75" t="s">
        <v>2</v>
      </c>
      <c r="B4" s="1"/>
      <c r="C4" s="1"/>
      <c r="D4" s="197" t="s">
        <v>125</v>
      </c>
      <c r="E4" s="197"/>
      <c r="F4" s="7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182</v>
      </c>
      <c r="B7" s="194"/>
      <c r="C7" s="194"/>
      <c r="D7" s="194"/>
      <c r="E7" s="194"/>
      <c r="F7" s="7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71</v>
      </c>
      <c r="B9" s="194"/>
      <c r="C9" s="194"/>
      <c r="D9" s="194"/>
      <c r="E9" s="194"/>
      <c r="F9" s="75"/>
    </row>
    <row r="10" spans="1:8" ht="15.75" thickBot="1">
      <c r="A10" s="5"/>
      <c r="B10" s="5"/>
      <c r="C10" s="5"/>
      <c r="D10" s="5"/>
      <c r="E10" s="6"/>
      <c r="F10" s="6"/>
      <c r="H10">
        <v>293.7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0.21</v>
      </c>
      <c r="E12" s="13">
        <f t="shared" ref="E12:E18" si="0">D12*$H$10*12</f>
        <v>740.12399999999991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si="0"/>
        <v>1938.42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0.23</v>
      </c>
      <c r="E14" s="13">
        <v>886.52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7.84</v>
      </c>
      <c r="E15" s="13">
        <f t="shared" si="0"/>
        <v>27631.295999999995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7824.1679999999997</v>
      </c>
      <c r="F16" s="40"/>
    </row>
    <row r="17" spans="1:7">
      <c r="A17" s="14" t="s">
        <v>36</v>
      </c>
      <c r="B17" s="11"/>
      <c r="C17" s="11" t="s">
        <v>8</v>
      </c>
      <c r="D17" s="12">
        <v>0.25</v>
      </c>
      <c r="E17" s="13">
        <f t="shared" si="0"/>
        <v>881.09999999999991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2608.056</v>
      </c>
      <c r="F18" s="40"/>
    </row>
    <row r="19" spans="1:7" ht="25.5">
      <c r="A19" s="14" t="s">
        <v>122</v>
      </c>
      <c r="B19" s="11" t="s">
        <v>19</v>
      </c>
      <c r="C19" s="11" t="s">
        <v>8</v>
      </c>
      <c r="D19" s="12">
        <v>1.47</v>
      </c>
      <c r="E19" s="13">
        <v>5676.84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1125.8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5997.42</v>
      </c>
      <c r="F21" s="40"/>
      <c r="G21" s="117"/>
    </row>
    <row r="22" spans="1:7" ht="25.5">
      <c r="A22" s="21" t="s">
        <v>319</v>
      </c>
      <c r="B22" s="24"/>
      <c r="C22" s="22"/>
      <c r="D22" s="22"/>
      <c r="E22" s="13">
        <v>10798.42</v>
      </c>
      <c r="F22" s="40"/>
    </row>
    <row r="23" spans="1:7" ht="19.5" thickBot="1">
      <c r="A23" s="16" t="s">
        <v>35</v>
      </c>
      <c r="B23" s="17"/>
      <c r="C23" s="17"/>
      <c r="D23" s="18"/>
      <c r="E23" s="116">
        <f>SUM(E12:E22)</f>
        <v>66108.16399999999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194" t="s">
        <v>378</v>
      </c>
      <c r="B25" s="194"/>
      <c r="C25" s="194"/>
      <c r="D25" s="194"/>
      <c r="E25" s="194"/>
      <c r="F25" s="75"/>
    </row>
    <row r="26" spans="1:7">
      <c r="A26" s="5"/>
      <c r="B26" s="5"/>
      <c r="C26" s="5"/>
      <c r="D26" s="5"/>
      <c r="E26" s="6"/>
      <c r="F26" s="6"/>
    </row>
    <row r="27" spans="1:7" ht="30" customHeight="1">
      <c r="A27" s="194" t="s">
        <v>379</v>
      </c>
      <c r="B27" s="194"/>
      <c r="C27" s="194"/>
      <c r="D27" s="194"/>
      <c r="E27" s="194"/>
      <c r="F27" s="75"/>
    </row>
    <row r="28" spans="1:7">
      <c r="A28" s="5"/>
      <c r="B28" s="5"/>
      <c r="C28" s="5"/>
      <c r="D28" s="5"/>
      <c r="E28" s="6"/>
      <c r="F28" s="6"/>
    </row>
    <row r="29" spans="1:7" ht="30.75" customHeight="1">
      <c r="A29" s="194" t="s">
        <v>114</v>
      </c>
      <c r="B29" s="194"/>
      <c r="C29" s="194"/>
      <c r="D29" s="194"/>
      <c r="E29" s="194"/>
      <c r="F29" s="76"/>
    </row>
    <row r="30" spans="1:7">
      <c r="A30" s="136"/>
      <c r="B30" s="136"/>
      <c r="C30" s="136"/>
      <c r="D30" s="136"/>
      <c r="E30" s="136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75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77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2"/>
  <sheetViews>
    <sheetView topLeftCell="A11" workbookViewId="0">
      <selection activeCell="F12" sqref="F12:I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72"/>
    </row>
    <row r="2" spans="1:8" ht="36" customHeight="1">
      <c r="A2" s="196" t="s">
        <v>1</v>
      </c>
      <c r="B2" s="196"/>
      <c r="C2" s="196"/>
      <c r="D2" s="196"/>
      <c r="E2" s="196"/>
      <c r="F2" s="73"/>
    </row>
    <row r="3" spans="1:8">
      <c r="A3" s="1"/>
      <c r="B3" s="1"/>
      <c r="C3" s="1"/>
      <c r="D3" s="1"/>
      <c r="E3" s="2"/>
      <c r="F3" s="2"/>
    </row>
    <row r="4" spans="1:8" ht="15" customHeight="1">
      <c r="A4" s="75" t="s">
        <v>2</v>
      </c>
      <c r="B4" s="1"/>
      <c r="C4" s="1"/>
      <c r="D4" s="197" t="s">
        <v>125</v>
      </c>
      <c r="E4" s="197"/>
      <c r="F4" s="7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183</v>
      </c>
      <c r="B7" s="194"/>
      <c r="C7" s="194"/>
      <c r="D7" s="194"/>
      <c r="E7" s="194"/>
      <c r="F7" s="7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73</v>
      </c>
      <c r="B9" s="194"/>
      <c r="C9" s="194"/>
      <c r="D9" s="194"/>
      <c r="E9" s="194"/>
      <c r="F9" s="75"/>
    </row>
    <row r="10" spans="1:8" ht="15.75" thickBot="1">
      <c r="A10" s="5"/>
      <c r="B10" s="5"/>
      <c r="C10" s="5"/>
      <c r="D10" s="5"/>
      <c r="E10" s="6"/>
      <c r="F10" s="6"/>
      <c r="H10">
        <v>270.3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0.23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1783.9800000000002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0.65</v>
      </c>
      <c r="E14" s="13">
        <v>2361.34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7.11</v>
      </c>
      <c r="E15" s="13">
        <f t="shared" si="0"/>
        <v>23061.995999999999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8044.1280000000006</v>
      </c>
      <c r="F16" s="40"/>
    </row>
    <row r="17" spans="1:7">
      <c r="A17" s="14" t="s">
        <v>36</v>
      </c>
      <c r="B17" s="11"/>
      <c r="C17" s="11" t="s">
        <v>8</v>
      </c>
      <c r="D17" s="12">
        <v>0.26</v>
      </c>
      <c r="E17" s="13">
        <f t="shared" si="0"/>
        <v>843.33600000000001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2400.2640000000001</v>
      </c>
      <c r="F18" s="40"/>
    </row>
    <row r="19" spans="1:7" ht="25.5">
      <c r="A19" s="14" t="s">
        <v>72</v>
      </c>
      <c r="B19" s="11" t="s">
        <v>19</v>
      </c>
      <c r="C19" s="11" t="s">
        <v>8</v>
      </c>
      <c r="D19" s="84">
        <v>1.47</v>
      </c>
      <c r="E19" s="13">
        <v>5224.4399999999996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1036.1300000000001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5519.59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v>9938.08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62313.284000000014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194" t="s">
        <v>381</v>
      </c>
      <c r="B25" s="194"/>
      <c r="C25" s="194"/>
      <c r="D25" s="194"/>
      <c r="E25" s="194"/>
      <c r="F25" s="75"/>
    </row>
    <row r="26" spans="1:7">
      <c r="A26" s="5"/>
      <c r="B26" s="5"/>
      <c r="C26" s="5"/>
      <c r="D26" s="5"/>
      <c r="E26" s="6"/>
      <c r="F26" s="6"/>
    </row>
    <row r="27" spans="1:7" ht="33.75" customHeight="1">
      <c r="A27" s="194" t="s">
        <v>380</v>
      </c>
      <c r="B27" s="194"/>
      <c r="C27" s="194"/>
      <c r="D27" s="194"/>
      <c r="E27" s="194"/>
      <c r="F27" s="75"/>
    </row>
    <row r="28" spans="1:7">
      <c r="A28" s="5"/>
      <c r="B28" s="5"/>
      <c r="C28" s="5"/>
      <c r="D28" s="5"/>
      <c r="E28" s="6"/>
      <c r="F28" s="6"/>
    </row>
    <row r="29" spans="1:7" ht="33" customHeight="1">
      <c r="A29" s="194" t="s">
        <v>114</v>
      </c>
      <c r="B29" s="194"/>
      <c r="C29" s="194"/>
      <c r="D29" s="194"/>
      <c r="E29" s="194"/>
      <c r="F29" s="76"/>
    </row>
    <row r="30" spans="1:7">
      <c r="A30" s="136"/>
      <c r="B30" s="136"/>
      <c r="C30" s="136"/>
      <c r="D30" s="136"/>
      <c r="E30" s="136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75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77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76"/>
  <sheetViews>
    <sheetView topLeftCell="A12" workbookViewId="0">
      <selection activeCell="F12" sqref="F12:J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78"/>
    </row>
    <row r="2" spans="1:8" ht="36" customHeight="1">
      <c r="A2" s="196" t="s">
        <v>1</v>
      </c>
      <c r="B2" s="196"/>
      <c r="C2" s="196"/>
      <c r="D2" s="196"/>
      <c r="E2" s="196"/>
      <c r="F2" s="79"/>
    </row>
    <row r="3" spans="1:8">
      <c r="A3" s="1"/>
      <c r="B3" s="1"/>
      <c r="C3" s="1"/>
      <c r="D3" s="1"/>
      <c r="E3" s="2"/>
      <c r="F3" s="2"/>
    </row>
    <row r="4" spans="1:8" ht="15" customHeight="1">
      <c r="A4" s="81" t="s">
        <v>2</v>
      </c>
      <c r="B4" s="1"/>
      <c r="C4" s="1"/>
      <c r="D4" s="197" t="s">
        <v>125</v>
      </c>
      <c r="E4" s="197"/>
      <c r="F4" s="8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184</v>
      </c>
      <c r="B7" s="194"/>
      <c r="C7" s="194"/>
      <c r="D7" s="194"/>
      <c r="E7" s="194"/>
      <c r="F7" s="8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74</v>
      </c>
      <c r="B9" s="194"/>
      <c r="C9" s="194"/>
      <c r="D9" s="194"/>
      <c r="E9" s="194"/>
      <c r="F9" s="81"/>
    </row>
    <row r="10" spans="1:8" ht="15.75" thickBot="1">
      <c r="A10" s="5"/>
      <c r="B10" s="5"/>
      <c r="C10" s="5"/>
      <c r="D10" s="5"/>
      <c r="E10" s="6"/>
      <c r="F10" s="6"/>
      <c r="H10">
        <v>272.10000000000002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0.23</v>
      </c>
      <c r="E12" s="13">
        <v>1950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1795.8600000000004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0.65</v>
      </c>
      <c r="E14" s="13">
        <v>2377.6999999999998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7.33</v>
      </c>
      <c r="E15" s="13">
        <f t="shared" si="0"/>
        <v>23933.916000000001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8097.6960000000017</v>
      </c>
      <c r="F16" s="40"/>
    </row>
    <row r="17" spans="1:7">
      <c r="A17" s="14" t="s">
        <v>36</v>
      </c>
      <c r="B17" s="11"/>
      <c r="C17" s="11" t="s">
        <v>8</v>
      </c>
      <c r="D17" s="12">
        <v>0.27</v>
      </c>
      <c r="E17" s="13">
        <f t="shared" si="0"/>
        <v>881.60400000000016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2416.248</v>
      </c>
      <c r="F18" s="40"/>
    </row>
    <row r="19" spans="1:7" ht="25.5">
      <c r="A19" s="14" t="s">
        <v>75</v>
      </c>
      <c r="B19" s="11" t="s">
        <v>19</v>
      </c>
      <c r="C19" s="11" t="s">
        <v>8</v>
      </c>
      <c r="D19" s="84">
        <v>0.41</v>
      </c>
      <c r="E19" s="13">
        <f t="shared" si="0"/>
        <v>1338.732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1043.02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5556.33</v>
      </c>
      <c r="F21" s="40"/>
      <c r="G21" s="117"/>
    </row>
    <row r="22" spans="1:7">
      <c r="A22" s="21" t="s">
        <v>287</v>
      </c>
      <c r="B22" s="24"/>
      <c r="C22" s="22"/>
      <c r="D22" s="22"/>
      <c r="E22" s="13">
        <v>125</v>
      </c>
      <c r="F22" s="40"/>
    </row>
    <row r="23" spans="1:7" ht="25.5">
      <c r="A23" s="21" t="s">
        <v>288</v>
      </c>
      <c r="B23" s="24"/>
      <c r="C23" s="22"/>
      <c r="D23" s="22"/>
      <c r="E23" s="23">
        <v>2028</v>
      </c>
      <c r="F23" s="40"/>
    </row>
    <row r="24" spans="1:7" ht="25.5">
      <c r="A24" s="21" t="s">
        <v>319</v>
      </c>
      <c r="B24" s="24"/>
      <c r="C24" s="22"/>
      <c r="D24" s="22"/>
      <c r="E24" s="23">
        <v>10004.26</v>
      </c>
      <c r="F24" s="40"/>
    </row>
    <row r="25" spans="1:7" ht="19.5" thickBot="1">
      <c r="A25" s="16" t="s">
        <v>35</v>
      </c>
      <c r="B25" s="17"/>
      <c r="C25" s="17"/>
      <c r="D25" s="85"/>
      <c r="E25" s="116">
        <f>SUM(E12:E24)</f>
        <v>61548.366000000009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194" t="s">
        <v>382</v>
      </c>
      <c r="B27" s="194"/>
      <c r="C27" s="194"/>
      <c r="D27" s="194"/>
      <c r="E27" s="194"/>
      <c r="F27" s="81"/>
    </row>
    <row r="28" spans="1:7">
      <c r="A28" s="5"/>
      <c r="B28" s="5"/>
      <c r="C28" s="5"/>
      <c r="D28" s="5"/>
      <c r="E28" s="6"/>
      <c r="F28" s="6"/>
    </row>
    <row r="29" spans="1:7" ht="33.75" customHeight="1">
      <c r="A29" s="194" t="s">
        <v>194</v>
      </c>
      <c r="B29" s="194"/>
      <c r="C29" s="194"/>
      <c r="D29" s="194"/>
      <c r="E29" s="194"/>
      <c r="F29" s="81"/>
    </row>
    <row r="30" spans="1:7">
      <c r="A30" s="5"/>
      <c r="B30" s="5"/>
      <c r="C30" s="5"/>
      <c r="D30" s="5"/>
      <c r="E30" s="6"/>
      <c r="F30" s="6"/>
    </row>
    <row r="31" spans="1:7" ht="30.75" customHeight="1">
      <c r="A31" s="194" t="s">
        <v>114</v>
      </c>
      <c r="B31" s="194"/>
      <c r="C31" s="194"/>
      <c r="D31" s="194"/>
      <c r="E31" s="194"/>
      <c r="F31" s="82"/>
    </row>
    <row r="32" spans="1:7">
      <c r="A32" s="136"/>
      <c r="B32" s="136"/>
      <c r="C32" s="136"/>
      <c r="D32" s="136"/>
      <c r="E32" s="136"/>
      <c r="F32" s="6"/>
    </row>
    <row r="33" spans="1:6" ht="28.5" customHeight="1">
      <c r="A33" s="194" t="s">
        <v>24</v>
      </c>
      <c r="B33" s="194"/>
      <c r="C33" s="194"/>
      <c r="D33" s="194"/>
      <c r="E33" s="194"/>
      <c r="F33" s="81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00" t="s">
        <v>25</v>
      </c>
      <c r="B36" s="200"/>
      <c r="C36" s="200"/>
      <c r="D36" s="200"/>
      <c r="E36" s="200"/>
      <c r="F36" s="83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198" t="s">
        <v>29</v>
      </c>
      <c r="C39" s="198"/>
      <c r="D39" s="198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198" t="s">
        <v>29</v>
      </c>
      <c r="C43" s="198"/>
      <c r="D43" s="198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76" spans="1:1">
      <c r="A76" t="s">
        <v>123</v>
      </c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6"/>
  <sheetViews>
    <sheetView topLeftCell="A10" workbookViewId="0">
      <selection activeCell="F12" sqref="F12:J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86"/>
    </row>
    <row r="2" spans="1:8" ht="41.25" customHeight="1">
      <c r="A2" s="196" t="s">
        <v>1</v>
      </c>
      <c r="B2" s="196"/>
      <c r="C2" s="196"/>
      <c r="D2" s="196"/>
      <c r="E2" s="196"/>
      <c r="F2" s="87"/>
    </row>
    <row r="3" spans="1:8">
      <c r="A3" s="1"/>
      <c r="B3" s="1"/>
      <c r="C3" s="1"/>
      <c r="D3" s="1"/>
      <c r="E3" s="2"/>
      <c r="F3" s="2"/>
    </row>
    <row r="4" spans="1:8" ht="15" customHeight="1">
      <c r="A4" s="89" t="s">
        <v>2</v>
      </c>
      <c r="B4" s="1"/>
      <c r="C4" s="1"/>
      <c r="D4" s="197" t="s">
        <v>125</v>
      </c>
      <c r="E4" s="197"/>
      <c r="F4" s="88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185</v>
      </c>
      <c r="B7" s="194"/>
      <c r="C7" s="194"/>
      <c r="D7" s="194"/>
      <c r="E7" s="194"/>
      <c r="F7" s="89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76</v>
      </c>
      <c r="B9" s="194"/>
      <c r="C9" s="194"/>
      <c r="D9" s="194"/>
      <c r="E9" s="194"/>
      <c r="F9" s="89"/>
    </row>
    <row r="10" spans="1:8" ht="15.75" thickBot="1">
      <c r="A10" s="5"/>
      <c r="B10" s="5"/>
      <c r="C10" s="5"/>
      <c r="D10" s="5"/>
      <c r="E10" s="6"/>
      <c r="F10" s="6"/>
      <c r="H10">
        <v>274.60000000000002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0.23</v>
      </c>
      <c r="E12" s="13">
        <v>1200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9" si="0">D13*$H$10*12</f>
        <v>3427.0080000000007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0.65</v>
      </c>
      <c r="E14" s="13">
        <v>2377.0700000000002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6.88</v>
      </c>
      <c r="E15" s="13">
        <f t="shared" si="0"/>
        <v>22670.976000000002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8172.0960000000005</v>
      </c>
      <c r="F16" s="40"/>
    </row>
    <row r="17" spans="1:7">
      <c r="A17" s="14" t="s">
        <v>36</v>
      </c>
      <c r="B17" s="11"/>
      <c r="C17" s="11" t="s">
        <v>8</v>
      </c>
      <c r="D17" s="12">
        <v>0.31</v>
      </c>
      <c r="E17" s="13">
        <f t="shared" si="0"/>
        <v>1021.5120000000001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2669.1120000000005</v>
      </c>
      <c r="F18" s="40"/>
    </row>
    <row r="19" spans="1:7" ht="25.5">
      <c r="A19" s="14" t="s">
        <v>75</v>
      </c>
      <c r="B19" s="11" t="s">
        <v>19</v>
      </c>
      <c r="C19" s="11" t="s">
        <v>8</v>
      </c>
      <c r="D19" s="84">
        <v>0.45</v>
      </c>
      <c r="E19" s="13">
        <f t="shared" si="0"/>
        <v>1482.8400000000001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0.31</v>
      </c>
      <c r="E20" s="13">
        <v>1052.6199999999999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5607.38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v>10096.18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59776.794000000002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194" t="s">
        <v>384</v>
      </c>
      <c r="B25" s="194"/>
      <c r="C25" s="194"/>
      <c r="D25" s="194"/>
      <c r="E25" s="194"/>
      <c r="F25" s="89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194" t="s">
        <v>383</v>
      </c>
      <c r="B27" s="194"/>
      <c r="C27" s="194"/>
      <c r="D27" s="194"/>
      <c r="E27" s="194"/>
      <c r="F27" s="89"/>
    </row>
    <row r="28" spans="1:7">
      <c r="A28" s="5"/>
      <c r="B28" s="5"/>
      <c r="C28" s="5"/>
      <c r="D28" s="5"/>
      <c r="E28" s="6"/>
      <c r="F28" s="6"/>
    </row>
    <row r="29" spans="1:7" ht="33" customHeight="1">
      <c r="A29" s="194" t="s">
        <v>114</v>
      </c>
      <c r="B29" s="194"/>
      <c r="C29" s="194"/>
      <c r="D29" s="194"/>
      <c r="E29" s="194"/>
      <c r="F29" s="90"/>
    </row>
    <row r="30" spans="1:7">
      <c r="A30" s="136"/>
      <c r="B30" s="136"/>
      <c r="C30" s="136"/>
      <c r="D30" s="136"/>
      <c r="E30" s="136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89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91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6" spans="1:1">
      <c r="A66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opLeftCell="A14" workbookViewId="0">
      <selection activeCell="F21" sqref="F21:G21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195" t="s">
        <v>0</v>
      </c>
      <c r="B1" s="195"/>
      <c r="C1" s="195"/>
      <c r="D1" s="195"/>
      <c r="E1" s="195"/>
    </row>
    <row r="2" spans="1:7" ht="36" customHeight="1">
      <c r="A2" s="196" t="s">
        <v>1</v>
      </c>
      <c r="B2" s="196"/>
      <c r="C2" s="196"/>
      <c r="D2" s="196"/>
      <c r="E2" s="196"/>
    </row>
    <row r="3" spans="1:7">
      <c r="A3" s="1"/>
      <c r="B3" s="1"/>
      <c r="C3" s="1"/>
      <c r="D3" s="1"/>
      <c r="E3" s="2"/>
    </row>
    <row r="4" spans="1:7" ht="15" customHeight="1">
      <c r="A4" s="25" t="s">
        <v>2</v>
      </c>
      <c r="B4" s="1"/>
      <c r="C4" s="1"/>
      <c r="D4" s="197" t="s">
        <v>125</v>
      </c>
      <c r="E4" s="197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194" t="s">
        <v>138</v>
      </c>
      <c r="B7" s="194"/>
      <c r="C7" s="194"/>
      <c r="D7" s="194"/>
      <c r="E7" s="194"/>
    </row>
    <row r="8" spans="1:7">
      <c r="A8" s="3"/>
      <c r="B8" s="3"/>
      <c r="C8" s="3"/>
      <c r="D8" s="3"/>
      <c r="E8" s="4"/>
    </row>
    <row r="9" spans="1:7" ht="45.75" customHeight="1">
      <c r="A9" s="194" t="s">
        <v>40</v>
      </c>
      <c r="B9" s="194"/>
      <c r="C9" s="194"/>
      <c r="D9" s="194"/>
      <c r="E9" s="194"/>
    </row>
    <row r="10" spans="1:7" ht="15.75" thickBot="1">
      <c r="A10" s="5"/>
      <c r="B10" s="5"/>
      <c r="C10" s="5"/>
      <c r="D10" s="5"/>
      <c r="E10" s="6"/>
      <c r="G10">
        <f>41.1+430.2</f>
        <v>471.3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10</v>
      </c>
      <c r="B12" s="11" t="s">
        <v>11</v>
      </c>
      <c r="C12" s="11" t="s">
        <v>12</v>
      </c>
      <c r="D12" s="12">
        <v>0.16</v>
      </c>
      <c r="E12" s="13">
        <v>2700</v>
      </c>
    </row>
    <row r="13" spans="1:7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D13*12*G10</f>
        <v>3110.5800000000004</v>
      </c>
    </row>
    <row r="14" spans="1:7" ht="51">
      <c r="A14" s="14" t="s">
        <v>13</v>
      </c>
      <c r="B14" s="11" t="s">
        <v>11</v>
      </c>
      <c r="C14" s="11" t="s">
        <v>14</v>
      </c>
      <c r="D14" s="12">
        <v>0.8</v>
      </c>
      <c r="E14" s="145">
        <v>4684.58</v>
      </c>
    </row>
    <row r="15" spans="1:7" ht="42" customHeight="1">
      <c r="A15" s="14" t="s">
        <v>15</v>
      </c>
      <c r="B15" s="11" t="s">
        <v>16</v>
      </c>
      <c r="C15" s="11" t="s">
        <v>8</v>
      </c>
      <c r="D15" s="11">
        <v>7.65</v>
      </c>
      <c r="E15" s="13">
        <f>D15*12*G10</f>
        <v>43265.340000000004</v>
      </c>
    </row>
    <row r="16" spans="1:7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>D16*12*G10</f>
        <v>12555.432000000001</v>
      </c>
    </row>
    <row r="17" spans="1:7">
      <c r="A17" s="14" t="s">
        <v>36</v>
      </c>
      <c r="B17" s="11"/>
      <c r="C17" s="11" t="s">
        <v>8</v>
      </c>
      <c r="D17" s="12">
        <v>0.23</v>
      </c>
      <c r="E17" s="13">
        <f>D17*12*G10</f>
        <v>1300.7880000000002</v>
      </c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D18*12*G10</f>
        <v>4185.1439999999993</v>
      </c>
    </row>
    <row r="19" spans="1:7" ht="20.25" customHeight="1">
      <c r="A19" s="14" t="s">
        <v>41</v>
      </c>
      <c r="B19" s="11" t="s">
        <v>19</v>
      </c>
      <c r="C19" s="11" t="s">
        <v>8</v>
      </c>
      <c r="D19" s="15">
        <v>1.47</v>
      </c>
      <c r="E19" s="145">
        <v>8315.1</v>
      </c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f>D20*12*G10</f>
        <v>1696.6799999999998</v>
      </c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8784.7900000000009</v>
      </c>
      <c r="G21" s="117"/>
    </row>
    <row r="22" spans="1:7">
      <c r="A22" s="21" t="s">
        <v>272</v>
      </c>
      <c r="B22" s="22"/>
      <c r="C22" s="22"/>
      <c r="D22" s="22"/>
      <c r="E22" s="23">
        <v>4309</v>
      </c>
    </row>
    <row r="23" spans="1:7" ht="19.5" thickBot="1">
      <c r="A23" s="16" t="s">
        <v>35</v>
      </c>
      <c r="B23" s="17"/>
      <c r="C23" s="17"/>
      <c r="D23" s="18"/>
      <c r="E23" s="116">
        <f>SUM(E12:E22)</f>
        <v>94907.434000000008</v>
      </c>
    </row>
    <row r="24" spans="1:7">
      <c r="A24" s="5"/>
      <c r="B24" s="5"/>
      <c r="C24" s="5"/>
      <c r="D24" s="5"/>
      <c r="E24" s="6" t="s">
        <v>273</v>
      </c>
    </row>
    <row r="25" spans="1:7" ht="32.25" customHeight="1">
      <c r="A25" s="194" t="s">
        <v>327</v>
      </c>
      <c r="B25" s="194"/>
      <c r="C25" s="194"/>
      <c r="D25" s="194"/>
      <c r="E25" s="194"/>
    </row>
    <row r="26" spans="1:7">
      <c r="A26" s="141"/>
      <c r="B26" s="141"/>
      <c r="C26" s="141"/>
      <c r="D26" s="141"/>
      <c r="E26" s="142"/>
    </row>
    <row r="27" spans="1:7" ht="31.5" customHeight="1">
      <c r="A27" s="194" t="s">
        <v>326</v>
      </c>
      <c r="B27" s="194"/>
      <c r="C27" s="194"/>
      <c r="D27" s="194"/>
      <c r="E27" s="194"/>
    </row>
    <row r="28" spans="1:7">
      <c r="A28" s="119"/>
      <c r="B28" s="119"/>
      <c r="C28" s="119"/>
      <c r="D28" s="119"/>
      <c r="E28" s="119"/>
    </row>
    <row r="29" spans="1:7" ht="32.25" customHeight="1">
      <c r="A29" s="194" t="s">
        <v>114</v>
      </c>
      <c r="B29" s="194"/>
      <c r="C29" s="194"/>
      <c r="D29" s="194"/>
      <c r="E29" s="194"/>
    </row>
    <row r="30" spans="1:7">
      <c r="A30" s="5"/>
      <c r="B30" s="5"/>
      <c r="C30" s="5"/>
      <c r="D30" s="5"/>
      <c r="E30" s="6"/>
    </row>
    <row r="31" spans="1:7">
      <c r="A31" s="199" t="s">
        <v>52</v>
      </c>
      <c r="B31" s="199"/>
      <c r="C31" s="199"/>
      <c r="D31" s="199"/>
      <c r="E31" s="199"/>
    </row>
    <row r="32" spans="1:7">
      <c r="A32" s="5"/>
      <c r="B32" s="5"/>
      <c r="C32" s="5"/>
      <c r="D32" s="5"/>
      <c r="E32" s="6"/>
    </row>
    <row r="33" spans="1:5" ht="28.5" customHeight="1">
      <c r="A33" s="194" t="s">
        <v>24</v>
      </c>
      <c r="B33" s="194"/>
      <c r="C33" s="194"/>
      <c r="D33" s="194"/>
      <c r="E33" s="194"/>
    </row>
    <row r="34" spans="1:5" ht="28.5" customHeight="1">
      <c r="A34" s="118"/>
      <c r="B34" s="118"/>
      <c r="C34" s="118"/>
      <c r="D34" s="118"/>
      <c r="E34" s="118"/>
    </row>
    <row r="35" spans="1:5">
      <c r="A35" s="200" t="s">
        <v>25</v>
      </c>
      <c r="B35" s="200"/>
      <c r="C35" s="200"/>
      <c r="D35" s="200"/>
      <c r="E35" s="200"/>
    </row>
    <row r="36" spans="1:5">
      <c r="A36" s="5"/>
      <c r="B36" s="5"/>
      <c r="C36" s="5"/>
      <c r="D36" s="5"/>
      <c r="E36" s="6"/>
    </row>
    <row r="37" spans="1:5">
      <c r="A37" s="5" t="s">
        <v>26</v>
      </c>
      <c r="B37" s="5" t="s">
        <v>27</v>
      </c>
      <c r="C37" s="5"/>
      <c r="D37" s="5"/>
      <c r="E37" s="6" t="s">
        <v>28</v>
      </c>
    </row>
    <row r="38" spans="1:5">
      <c r="A38" s="5"/>
      <c r="B38" s="198" t="s">
        <v>29</v>
      </c>
      <c r="C38" s="198"/>
      <c r="D38" s="198"/>
      <c r="E38" s="6" t="s">
        <v>30</v>
      </c>
    </row>
    <row r="39" spans="1:5">
      <c r="A39" s="5"/>
      <c r="B39" s="5"/>
      <c r="C39" s="5"/>
      <c r="D39" s="5"/>
      <c r="E39" s="6"/>
    </row>
    <row r="40" spans="1:5">
      <c r="A40" s="5"/>
      <c r="B40" s="5"/>
      <c r="C40" s="5"/>
      <c r="D40" s="5"/>
      <c r="E40" s="6"/>
    </row>
    <row r="41" spans="1:5">
      <c r="A41" s="5" t="s">
        <v>31</v>
      </c>
      <c r="B41" s="5" t="s">
        <v>27</v>
      </c>
      <c r="C41" s="5"/>
      <c r="D41" s="5"/>
      <c r="E41" s="6" t="s">
        <v>28</v>
      </c>
    </row>
    <row r="42" spans="1:5">
      <c r="A42" s="5"/>
      <c r="B42" s="198" t="s">
        <v>29</v>
      </c>
      <c r="C42" s="198"/>
      <c r="D42" s="198"/>
      <c r="E42" s="6" t="s">
        <v>30</v>
      </c>
    </row>
    <row r="43" spans="1:5">
      <c r="A43" s="5"/>
      <c r="B43" s="5"/>
      <c r="C43" s="5"/>
      <c r="D43" s="5"/>
      <c r="E43" s="6"/>
    </row>
  </sheetData>
  <mergeCells count="13">
    <mergeCell ref="B42:D42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5:E35"/>
    <mergeCell ref="B38:D38"/>
    <mergeCell ref="A33:E33"/>
  </mergeCells>
  <pageMargins left="0.24" right="0.21" top="0.26" bottom="0.24" header="0.3" footer="0.2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73"/>
  <sheetViews>
    <sheetView topLeftCell="A12" workbookViewId="0">
      <selection activeCell="F12" sqref="F12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2"/>
    </row>
    <row r="2" spans="1:8" ht="36" customHeight="1">
      <c r="A2" s="196" t="s">
        <v>1</v>
      </c>
      <c r="B2" s="196"/>
      <c r="C2" s="196"/>
      <c r="D2" s="196"/>
      <c r="E2" s="196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197" t="s">
        <v>125</v>
      </c>
      <c r="E4" s="197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186</v>
      </c>
      <c r="B7" s="194"/>
      <c r="C7" s="194"/>
      <c r="D7" s="194"/>
      <c r="E7" s="194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78</v>
      </c>
      <c r="B9" s="194"/>
      <c r="C9" s="194"/>
      <c r="D9" s="194"/>
      <c r="E9" s="194"/>
      <c r="F9" s="95"/>
    </row>
    <row r="10" spans="1:8" ht="15.75" thickBot="1">
      <c r="A10" s="5"/>
      <c r="B10" s="5"/>
      <c r="C10" s="5"/>
      <c r="D10" s="5"/>
      <c r="E10" s="6"/>
      <c r="F10" s="6"/>
      <c r="H10">
        <v>273.7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0.23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9" si="0">D13*$H$10*12</f>
        <v>3415.7760000000003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0.65</v>
      </c>
      <c r="E14" s="13">
        <v>2377.6999999999998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7.42</v>
      </c>
      <c r="E15" s="13">
        <f t="shared" si="0"/>
        <v>24370.248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8145.3119999999999</v>
      </c>
      <c r="F16" s="40"/>
    </row>
    <row r="17" spans="1:7">
      <c r="A17" s="14" t="s">
        <v>36</v>
      </c>
      <c r="B17" s="11"/>
      <c r="C17" s="11" t="s">
        <v>8</v>
      </c>
      <c r="D17" s="12">
        <v>0.49</v>
      </c>
      <c r="E17" s="13">
        <v>1847.28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2660.364</v>
      </c>
      <c r="F18" s="40"/>
    </row>
    <row r="19" spans="1:7" ht="25.5">
      <c r="A19" s="14" t="s">
        <v>75</v>
      </c>
      <c r="B19" s="11" t="s">
        <v>19</v>
      </c>
      <c r="C19" s="11" t="s">
        <v>8</v>
      </c>
      <c r="D19" s="84">
        <v>0.45</v>
      </c>
      <c r="E19" s="13">
        <f t="shared" si="0"/>
        <v>1477.98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0.31</v>
      </c>
      <c r="E20" s="13">
        <v>1049.1500000000001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5589.02</v>
      </c>
      <c r="F21" s="40"/>
      <c r="G21" s="117"/>
    </row>
    <row r="22" spans="1:7">
      <c r="A22" s="21" t="s">
        <v>286</v>
      </c>
      <c r="B22" s="22"/>
      <c r="C22" s="11"/>
      <c r="D22" s="22"/>
      <c r="E22" s="13">
        <v>1080</v>
      </c>
      <c r="F22" s="40"/>
    </row>
    <row r="23" spans="1:7" ht="25.5">
      <c r="A23" s="21" t="s">
        <v>319</v>
      </c>
      <c r="B23" s="22"/>
      <c r="C23" s="22"/>
      <c r="D23" s="22"/>
      <c r="E23" s="23">
        <v>10063.09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64175.92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194" t="s">
        <v>385</v>
      </c>
      <c r="B26" s="194"/>
      <c r="C26" s="194"/>
      <c r="D26" s="194"/>
      <c r="E26" s="194"/>
      <c r="F26" s="95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194" t="s">
        <v>386</v>
      </c>
      <c r="B28" s="194"/>
      <c r="C28" s="194"/>
      <c r="D28" s="194"/>
      <c r="E28" s="194"/>
      <c r="F28" s="95"/>
    </row>
    <row r="29" spans="1:7">
      <c r="A29" s="5"/>
      <c r="B29" s="5"/>
      <c r="C29" s="5"/>
      <c r="D29" s="5"/>
      <c r="E29" s="6"/>
      <c r="F29" s="6"/>
    </row>
    <row r="30" spans="1:7" ht="30" customHeight="1">
      <c r="A30" s="194" t="s">
        <v>114</v>
      </c>
      <c r="B30" s="194"/>
      <c r="C30" s="194"/>
      <c r="D30" s="194"/>
      <c r="E30" s="194"/>
      <c r="F30" s="96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9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73" spans="1:1">
      <c r="A73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65"/>
  <sheetViews>
    <sheetView topLeftCell="A11" workbookViewId="0">
      <selection activeCell="F12" sqref="F12:I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86"/>
    </row>
    <row r="2" spans="1:8" ht="36" customHeight="1">
      <c r="A2" s="196" t="s">
        <v>1</v>
      </c>
      <c r="B2" s="196"/>
      <c r="C2" s="196"/>
      <c r="D2" s="196"/>
      <c r="E2" s="196"/>
      <c r="F2" s="87"/>
    </row>
    <row r="3" spans="1:8">
      <c r="A3" s="1"/>
      <c r="B3" s="1"/>
      <c r="C3" s="1"/>
      <c r="D3" s="1"/>
      <c r="E3" s="2"/>
      <c r="F3" s="2"/>
    </row>
    <row r="4" spans="1:8" ht="15" customHeight="1">
      <c r="A4" s="89" t="s">
        <v>2</v>
      </c>
      <c r="B4" s="1"/>
      <c r="C4" s="1"/>
      <c r="D4" s="197" t="s">
        <v>125</v>
      </c>
      <c r="E4" s="197"/>
      <c r="F4" s="88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187</v>
      </c>
      <c r="B7" s="194"/>
      <c r="C7" s="194"/>
      <c r="D7" s="194"/>
      <c r="E7" s="194"/>
      <c r="F7" s="89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77</v>
      </c>
      <c r="B9" s="194"/>
      <c r="C9" s="194"/>
      <c r="D9" s="194"/>
      <c r="E9" s="194"/>
      <c r="F9" s="89"/>
    </row>
    <row r="10" spans="1:8" ht="15.75" thickBot="1">
      <c r="A10" s="5"/>
      <c r="B10" s="5"/>
      <c r="C10" s="5"/>
      <c r="D10" s="5"/>
      <c r="E10" s="6"/>
      <c r="F10" s="6"/>
      <c r="H10">
        <v>272.10000000000002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0.22</v>
      </c>
      <c r="E12" s="13">
        <v>1500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1795.8600000000004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0.63</v>
      </c>
      <c r="E14" s="145">
        <v>2307.0700000000002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6.68</v>
      </c>
      <c r="E15" s="13">
        <f t="shared" si="0"/>
        <v>21811.536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8097.6960000000017</v>
      </c>
      <c r="F16" s="40"/>
    </row>
    <row r="17" spans="1:7">
      <c r="A17" s="14" t="s">
        <v>36</v>
      </c>
      <c r="B17" s="11"/>
      <c r="C17" s="11" t="s">
        <v>8</v>
      </c>
      <c r="D17" s="12">
        <v>0.49</v>
      </c>
      <c r="E17" s="13">
        <f>D17*$H$10*12</f>
        <v>1599.9480000000001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2416.248</v>
      </c>
      <c r="F18" s="40"/>
    </row>
    <row r="19" spans="1:7" ht="25.5">
      <c r="A19" s="14" t="s">
        <v>72</v>
      </c>
      <c r="B19" s="11" t="s">
        <v>19</v>
      </c>
      <c r="C19" s="11" t="s">
        <v>8</v>
      </c>
      <c r="D19" s="84">
        <v>1.47</v>
      </c>
      <c r="E19" s="13">
        <v>5259.3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1043.26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5556.33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v>10004.26</v>
      </c>
      <c r="F22" s="40"/>
    </row>
    <row r="23" spans="1:7" ht="19.5" thickBot="1">
      <c r="A23" s="16" t="s">
        <v>35</v>
      </c>
      <c r="B23" s="17"/>
      <c r="C23" s="17"/>
      <c r="D23" s="85"/>
      <c r="E23" s="116">
        <f>SUM(E12:E22)</f>
        <v>61391.508000000009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3.75" customHeight="1">
      <c r="A25" s="194" t="s">
        <v>388</v>
      </c>
      <c r="B25" s="194"/>
      <c r="C25" s="194"/>
      <c r="D25" s="194"/>
      <c r="E25" s="194"/>
      <c r="F25" s="89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194" t="s">
        <v>387</v>
      </c>
      <c r="B27" s="194"/>
      <c r="C27" s="194"/>
      <c r="D27" s="194"/>
      <c r="E27" s="194"/>
      <c r="F27" s="89"/>
    </row>
    <row r="28" spans="1:7">
      <c r="A28" s="5"/>
      <c r="B28" s="5"/>
      <c r="C28" s="5"/>
      <c r="D28" s="5"/>
      <c r="E28" s="6"/>
      <c r="F28" s="6"/>
    </row>
    <row r="29" spans="1:7" ht="31.5" customHeight="1">
      <c r="A29" s="194" t="s">
        <v>114</v>
      </c>
      <c r="B29" s="194"/>
      <c r="C29" s="194"/>
      <c r="D29" s="194"/>
      <c r="E29" s="194"/>
      <c r="F29" s="90"/>
    </row>
    <row r="30" spans="1:7">
      <c r="A30" s="137"/>
      <c r="B30" s="137"/>
      <c r="C30" s="137"/>
      <c r="D30" s="137"/>
      <c r="E30" s="137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89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91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5" spans="1:1">
      <c r="A65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3"/>
  <sheetViews>
    <sheetView topLeftCell="A13" workbookViewId="0">
      <selection activeCell="G24" sqref="G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2"/>
    </row>
    <row r="2" spans="1:8" ht="36" customHeight="1">
      <c r="A2" s="196" t="s">
        <v>1</v>
      </c>
      <c r="B2" s="196"/>
      <c r="C2" s="196"/>
      <c r="D2" s="196"/>
      <c r="E2" s="196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197" t="s">
        <v>125</v>
      </c>
      <c r="E4" s="197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188</v>
      </c>
      <c r="B7" s="194"/>
      <c r="C7" s="194"/>
      <c r="D7" s="194"/>
      <c r="E7" s="194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79</v>
      </c>
      <c r="B9" s="194"/>
      <c r="C9" s="194"/>
      <c r="D9" s="194"/>
      <c r="E9" s="194"/>
      <c r="F9" s="95"/>
    </row>
    <row r="10" spans="1:8" ht="15.75" thickBot="1">
      <c r="A10" s="5"/>
      <c r="B10" s="5"/>
      <c r="C10" s="5"/>
      <c r="D10" s="5"/>
      <c r="E10" s="6"/>
      <c r="F10" s="6"/>
      <c r="H10">
        <v>278.89999999999998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0.22</v>
      </c>
      <c r="E12" s="13">
        <v>1950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1840.7400000000002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0.64</v>
      </c>
      <c r="E14" s="13">
        <v>2377.79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7.61</v>
      </c>
      <c r="E15" s="13">
        <f t="shared" si="0"/>
        <v>25469.148000000001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8300.0639999999985</v>
      </c>
      <c r="F16" s="40"/>
    </row>
    <row r="17" spans="1:7">
      <c r="A17" s="14" t="s">
        <v>36</v>
      </c>
      <c r="B17" s="11"/>
      <c r="C17" s="11" t="s">
        <v>8</v>
      </c>
      <c r="D17" s="12">
        <v>0.49</v>
      </c>
      <c r="E17" s="13">
        <f t="shared" si="0"/>
        <v>1639.9319999999998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2476.6319999999996</v>
      </c>
      <c r="F18" s="40"/>
    </row>
    <row r="19" spans="1:7" ht="25.5">
      <c r="A19" s="14" t="s">
        <v>75</v>
      </c>
      <c r="B19" s="11" t="s">
        <v>19</v>
      </c>
      <c r="C19" s="11" t="s">
        <v>8</v>
      </c>
      <c r="D19" s="84">
        <v>0.41</v>
      </c>
      <c r="E19" s="13">
        <f t="shared" si="0"/>
        <v>1372.1879999999999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1069.06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5695.21</v>
      </c>
      <c r="F21" s="40"/>
      <c r="G21" s="117"/>
    </row>
    <row r="22" spans="1:7">
      <c r="A22" s="21" t="s">
        <v>286</v>
      </c>
      <c r="B22" s="22"/>
      <c r="C22" s="11"/>
      <c r="D22" s="22"/>
      <c r="E22" s="13">
        <v>1080</v>
      </c>
      <c r="F22" s="40"/>
    </row>
    <row r="23" spans="1:7" ht="25.5">
      <c r="A23" s="21" t="s">
        <v>319</v>
      </c>
      <c r="B23" s="22"/>
      <c r="C23" s="22"/>
      <c r="D23" s="22"/>
      <c r="E23" s="23">
        <v>10254.27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63525.034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6.75" customHeight="1">
      <c r="A26" s="194" t="s">
        <v>389</v>
      </c>
      <c r="B26" s="194"/>
      <c r="C26" s="194"/>
      <c r="D26" s="194"/>
      <c r="E26" s="194"/>
      <c r="F26" s="95"/>
    </row>
    <row r="27" spans="1:7">
      <c r="A27" s="5"/>
      <c r="B27" s="5"/>
      <c r="C27" s="5"/>
      <c r="D27" s="5"/>
      <c r="E27" s="6"/>
      <c r="F27" s="6"/>
    </row>
    <row r="28" spans="1:7" ht="31.5" customHeight="1">
      <c r="A28" s="194" t="s">
        <v>390</v>
      </c>
      <c r="B28" s="194"/>
      <c r="C28" s="194"/>
      <c r="D28" s="194"/>
      <c r="E28" s="194"/>
      <c r="F28" s="95"/>
    </row>
    <row r="29" spans="1:7">
      <c r="A29" s="5"/>
      <c r="B29" s="5"/>
      <c r="C29" s="5"/>
      <c r="D29" s="5"/>
      <c r="E29" s="6"/>
      <c r="F29" s="6"/>
    </row>
    <row r="30" spans="1:7" ht="29.25" customHeight="1">
      <c r="A30" s="194" t="s">
        <v>114</v>
      </c>
      <c r="B30" s="194"/>
      <c r="C30" s="194"/>
      <c r="D30" s="194"/>
      <c r="E30" s="194"/>
      <c r="F30" s="96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9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3"/>
  <sheetViews>
    <sheetView topLeftCell="A10" workbookViewId="0">
      <selection activeCell="F12" sqref="F12:G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2"/>
    </row>
    <row r="2" spans="1:8" ht="36" customHeight="1">
      <c r="A2" s="196" t="s">
        <v>1</v>
      </c>
      <c r="B2" s="196"/>
      <c r="C2" s="196"/>
      <c r="D2" s="196"/>
      <c r="E2" s="196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197" t="s">
        <v>125</v>
      </c>
      <c r="E4" s="197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189</v>
      </c>
      <c r="B7" s="194"/>
      <c r="C7" s="194"/>
      <c r="D7" s="194"/>
      <c r="E7" s="194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80</v>
      </c>
      <c r="B9" s="194"/>
      <c r="C9" s="194"/>
      <c r="D9" s="194"/>
      <c r="E9" s="194"/>
      <c r="F9" s="95"/>
    </row>
    <row r="10" spans="1:8" ht="15.75" thickBot="1">
      <c r="A10" s="5"/>
      <c r="B10" s="5"/>
      <c r="C10" s="5"/>
      <c r="D10" s="5"/>
      <c r="E10" s="6"/>
      <c r="F10" s="6"/>
      <c r="H10">
        <v>367.9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2428.14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0.26</v>
      </c>
      <c r="E14" s="13">
        <v>1218.8900000000001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6.4</v>
      </c>
      <c r="E15" s="13">
        <f t="shared" si="0"/>
        <v>28254.720000000001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10948.704</v>
      </c>
      <c r="F16" s="40"/>
    </row>
    <row r="17" spans="1:7">
      <c r="A17" s="14" t="s">
        <v>36</v>
      </c>
      <c r="B17" s="11"/>
      <c r="C17" s="11" t="s">
        <v>8</v>
      </c>
      <c r="D17" s="12">
        <v>0.24</v>
      </c>
      <c r="E17" s="13">
        <f t="shared" si="0"/>
        <v>1059.5519999999999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3266.9519999999998</v>
      </c>
      <c r="F18" s="40"/>
    </row>
    <row r="19" spans="1:7" ht="25.5">
      <c r="A19" s="14" t="s">
        <v>75</v>
      </c>
      <c r="B19" s="11" t="s">
        <v>19</v>
      </c>
      <c r="C19" s="11" t="s">
        <v>8</v>
      </c>
      <c r="D19" s="84">
        <v>0.41</v>
      </c>
      <c r="E19" s="13">
        <f t="shared" si="0"/>
        <v>1810.0679999999998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1410.26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7512.61</v>
      </c>
      <c r="F21" s="40"/>
      <c r="G21" s="117"/>
    </row>
    <row r="22" spans="1:7">
      <c r="A22" s="14" t="s">
        <v>264</v>
      </c>
      <c r="B22" s="11"/>
      <c r="C22" s="11"/>
      <c r="D22" s="11"/>
      <c r="E22" s="13">
        <v>1426</v>
      </c>
      <c r="F22" s="40"/>
    </row>
    <row r="23" spans="1:7" ht="25.5">
      <c r="A23" s="21" t="s">
        <v>319</v>
      </c>
      <c r="B23" s="22"/>
      <c r="C23" s="22"/>
      <c r="D23" s="22"/>
      <c r="E23" s="23">
        <v>13526.52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74962.415999999997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194" t="s">
        <v>391</v>
      </c>
      <c r="B26" s="194"/>
      <c r="C26" s="194"/>
      <c r="D26" s="194"/>
      <c r="E26" s="194"/>
      <c r="F26" s="95"/>
    </row>
    <row r="27" spans="1:7">
      <c r="A27" s="5"/>
      <c r="B27" s="5"/>
      <c r="C27" s="5"/>
      <c r="D27" s="5"/>
      <c r="E27" s="6"/>
      <c r="F27" s="6"/>
    </row>
    <row r="28" spans="1:7" ht="31.5" customHeight="1">
      <c r="A28" s="194" t="s">
        <v>392</v>
      </c>
      <c r="B28" s="194"/>
      <c r="C28" s="194"/>
      <c r="D28" s="194"/>
      <c r="E28" s="194"/>
      <c r="F28" s="95"/>
    </row>
    <row r="29" spans="1:7">
      <c r="A29" s="5"/>
      <c r="B29" s="5"/>
      <c r="C29" s="5"/>
      <c r="D29" s="5"/>
      <c r="E29" s="6"/>
      <c r="F29" s="6"/>
    </row>
    <row r="30" spans="1:7" ht="33" customHeight="1">
      <c r="A30" s="194" t="s">
        <v>114</v>
      </c>
      <c r="B30" s="194"/>
      <c r="C30" s="194"/>
      <c r="D30" s="194"/>
      <c r="E30" s="194"/>
      <c r="F30" s="96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9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2"/>
  <sheetViews>
    <sheetView topLeftCell="A11" workbookViewId="0">
      <selection activeCell="F12" sqref="F12:I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2"/>
    </row>
    <row r="2" spans="1:8" ht="36" customHeight="1">
      <c r="A2" s="196" t="s">
        <v>1</v>
      </c>
      <c r="B2" s="196"/>
      <c r="C2" s="196"/>
      <c r="D2" s="196"/>
      <c r="E2" s="196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197" t="s">
        <v>125</v>
      </c>
      <c r="E4" s="197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190</v>
      </c>
      <c r="B7" s="194"/>
      <c r="C7" s="194"/>
      <c r="D7" s="194"/>
      <c r="E7" s="194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81</v>
      </c>
      <c r="B9" s="194"/>
      <c r="C9" s="194"/>
      <c r="D9" s="194"/>
      <c r="E9" s="194"/>
      <c r="F9" s="95"/>
    </row>
    <row r="10" spans="1:8" ht="15.75" thickBot="1">
      <c r="A10" s="5"/>
      <c r="B10" s="5"/>
      <c r="C10" s="5"/>
      <c r="D10" s="5"/>
      <c r="E10" s="6"/>
      <c r="F10" s="6"/>
      <c r="H10">
        <v>373.6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f>D12*$H$10*8</f>
        <v>508.09600000000006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D13*$H$10*8</f>
        <v>1643.8400000000001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0.48</v>
      </c>
      <c r="E14" s="13">
        <v>2376.89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6.29</v>
      </c>
      <c r="E15" s="13">
        <f t="shared" ref="E15:E20" si="0">D15*$H$10*8</f>
        <v>18799.552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6635.1360000000013</v>
      </c>
      <c r="F16" s="40"/>
    </row>
    <row r="17" spans="1:7">
      <c r="A17" s="14" t="s">
        <v>36</v>
      </c>
      <c r="B17" s="11"/>
      <c r="C17" s="11" t="s">
        <v>8</v>
      </c>
      <c r="D17" s="12">
        <v>0.26</v>
      </c>
      <c r="E17" s="13">
        <f t="shared" si="0"/>
        <v>777.08800000000008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2211.712</v>
      </c>
      <c r="F18" s="40"/>
    </row>
    <row r="19" spans="1:7" ht="25.5">
      <c r="A19" s="14" t="s">
        <v>75</v>
      </c>
      <c r="B19" s="11" t="s">
        <v>19</v>
      </c>
      <c r="C19" s="11" t="s">
        <v>8</v>
      </c>
      <c r="D19" s="84">
        <v>0.41</v>
      </c>
      <c r="E19" s="13">
        <f t="shared" si="0"/>
        <v>1225.4079999999999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f t="shared" si="0"/>
        <v>896.64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45">
        <v>7245.57</v>
      </c>
      <c r="F21" s="40"/>
      <c r="G21" s="117"/>
    </row>
    <row r="22" spans="1:7" ht="25.5">
      <c r="A22" s="21" t="s">
        <v>319</v>
      </c>
      <c r="B22" s="22"/>
      <c r="C22" s="22"/>
      <c r="D22" s="22"/>
      <c r="E22" s="146">
        <v>13736.1</v>
      </c>
      <c r="F22" s="40"/>
    </row>
    <row r="23" spans="1:7" ht="19.5" thickBot="1">
      <c r="A23" s="16" t="s">
        <v>35</v>
      </c>
      <c r="B23" s="17"/>
      <c r="C23" s="17"/>
      <c r="D23" s="85"/>
      <c r="E23" s="116">
        <f>SUM(E12:E22)</f>
        <v>56056.032000000007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3" customHeight="1">
      <c r="A25" s="194" t="s">
        <v>393</v>
      </c>
      <c r="B25" s="194"/>
      <c r="C25" s="194"/>
      <c r="D25" s="194"/>
      <c r="E25" s="194"/>
      <c r="F25" s="95"/>
    </row>
    <row r="26" spans="1:7">
      <c r="A26" s="5"/>
      <c r="B26" s="5"/>
      <c r="C26" s="5"/>
      <c r="D26" s="5"/>
      <c r="E26" s="6"/>
      <c r="F26" s="6"/>
    </row>
    <row r="27" spans="1:7" ht="33.75" customHeight="1">
      <c r="A27" s="194" t="s">
        <v>195</v>
      </c>
      <c r="B27" s="194"/>
      <c r="C27" s="194"/>
      <c r="D27" s="194"/>
      <c r="E27" s="194"/>
      <c r="F27" s="95"/>
    </row>
    <row r="28" spans="1:7">
      <c r="A28" s="5"/>
      <c r="B28" s="5"/>
      <c r="C28" s="5"/>
      <c r="D28" s="5"/>
      <c r="E28" s="6"/>
      <c r="F28" s="6"/>
    </row>
    <row r="29" spans="1:7" ht="30.75" customHeight="1">
      <c r="A29" s="194" t="s">
        <v>114</v>
      </c>
      <c r="B29" s="194"/>
      <c r="C29" s="194"/>
      <c r="D29" s="194"/>
      <c r="E29" s="194"/>
      <c r="F29" s="96"/>
    </row>
    <row r="30" spans="1:7">
      <c r="A30" s="137"/>
      <c r="B30" s="137"/>
      <c r="C30" s="137"/>
      <c r="D30" s="137"/>
      <c r="E30" s="137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95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97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3"/>
  <sheetViews>
    <sheetView topLeftCell="A12" workbookViewId="0">
      <selection activeCell="F12" sqref="F12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2"/>
    </row>
    <row r="2" spans="1:8" ht="36" customHeight="1">
      <c r="A2" s="196" t="s">
        <v>1</v>
      </c>
      <c r="B2" s="196"/>
      <c r="C2" s="196"/>
      <c r="D2" s="196"/>
      <c r="E2" s="196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197" t="s">
        <v>125</v>
      </c>
      <c r="E4" s="197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191</v>
      </c>
      <c r="B7" s="194"/>
      <c r="C7" s="194"/>
      <c r="D7" s="194"/>
      <c r="E7" s="194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82</v>
      </c>
      <c r="B9" s="194"/>
      <c r="C9" s="194"/>
      <c r="D9" s="194"/>
      <c r="E9" s="194"/>
      <c r="F9" s="95"/>
    </row>
    <row r="10" spans="1:8" ht="15.75" thickBot="1">
      <c r="A10" s="5"/>
      <c r="B10" s="5"/>
      <c r="C10" s="5"/>
      <c r="D10" s="5"/>
      <c r="E10" s="6"/>
      <c r="F10" s="6"/>
      <c r="H10">
        <v>300.60000000000002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0.21</v>
      </c>
      <c r="E12" s="13">
        <v>1950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>D13*$H$10*8</f>
        <v>2500.9920000000002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0.28000000000000003</v>
      </c>
      <c r="E14" s="13">
        <v>1090.44</v>
      </c>
      <c r="F14" s="40"/>
      <c r="G14" s="117"/>
    </row>
    <row r="15" spans="1:8" ht="25.5">
      <c r="A15" s="14" t="s">
        <v>38</v>
      </c>
      <c r="B15" s="11" t="s">
        <v>83</v>
      </c>
      <c r="C15" s="11" t="s">
        <v>84</v>
      </c>
      <c r="D15" s="12">
        <v>2.58</v>
      </c>
      <c r="E15" s="13">
        <f>D15*$H$10*8</f>
        <v>6204.3840000000009</v>
      </c>
      <c r="F15" s="40"/>
    </row>
    <row r="16" spans="1:8" ht="42" customHeight="1">
      <c r="A16" s="14" t="s">
        <v>15</v>
      </c>
      <c r="B16" s="11" t="s">
        <v>16</v>
      </c>
      <c r="C16" s="11" t="s">
        <v>8</v>
      </c>
      <c r="D16" s="11">
        <v>5.45</v>
      </c>
      <c r="E16" s="13">
        <f>D16*$H$10*8</f>
        <v>13106.160000000002</v>
      </c>
      <c r="F16" s="40"/>
    </row>
    <row r="17" spans="1:7">
      <c r="A17" s="14" t="s">
        <v>32</v>
      </c>
      <c r="B17" s="11" t="s">
        <v>17</v>
      </c>
      <c r="C17" s="11" t="s">
        <v>8</v>
      </c>
      <c r="D17" s="12">
        <v>2.48</v>
      </c>
      <c r="E17" s="13">
        <f>D17*$H$10*8</f>
        <v>5963.9040000000005</v>
      </c>
      <c r="F17" s="40"/>
    </row>
    <row r="18" spans="1:7">
      <c r="A18" s="14" t="s">
        <v>36</v>
      </c>
      <c r="B18" s="11"/>
      <c r="C18" s="11" t="s">
        <v>8</v>
      </c>
      <c r="D18" s="12">
        <v>0.46</v>
      </c>
      <c r="E18" s="13">
        <f>D18*$H$10*8</f>
        <v>1106.2080000000001</v>
      </c>
      <c r="F18" s="40"/>
    </row>
    <row r="19" spans="1:7" ht="25.5">
      <c r="A19" s="14" t="s">
        <v>18</v>
      </c>
      <c r="B19" s="11" t="s">
        <v>19</v>
      </c>
      <c r="C19" s="11" t="s">
        <v>8</v>
      </c>
      <c r="D19" s="12">
        <v>0.81</v>
      </c>
      <c r="E19" s="13">
        <f>D19*$H$10*8</f>
        <v>1947.8880000000004</v>
      </c>
      <c r="F19" s="40"/>
    </row>
    <row r="20" spans="1:7" ht="25.5">
      <c r="A20" s="14" t="s">
        <v>72</v>
      </c>
      <c r="B20" s="11" t="s">
        <v>19</v>
      </c>
      <c r="C20" s="11" t="s">
        <v>8</v>
      </c>
      <c r="D20" s="84">
        <v>1.47</v>
      </c>
      <c r="E20" s="13">
        <v>5810.16</v>
      </c>
      <c r="F20" s="40"/>
      <c r="G20" s="117"/>
    </row>
    <row r="21" spans="1:7" ht="25.5">
      <c r="A21" s="14" t="s">
        <v>21</v>
      </c>
      <c r="B21" s="11" t="s">
        <v>19</v>
      </c>
      <c r="C21" s="11" t="s">
        <v>8</v>
      </c>
      <c r="D21" s="11">
        <v>0.31</v>
      </c>
      <c r="E21" s="13">
        <f>D21*$H$10*8</f>
        <v>745.48800000000006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0.53</v>
      </c>
      <c r="E22" s="13">
        <v>3247.75</v>
      </c>
      <c r="F22" s="40"/>
      <c r="G22" s="117"/>
    </row>
    <row r="23" spans="1:7" ht="25.5">
      <c r="A23" s="21" t="s">
        <v>319</v>
      </c>
      <c r="B23" s="22"/>
      <c r="C23" s="22"/>
      <c r="D23" s="22"/>
      <c r="E23" s="23">
        <v>11052.12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54725.493999999999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6.75" customHeight="1">
      <c r="A26" s="194" t="s">
        <v>394</v>
      </c>
      <c r="B26" s="194"/>
      <c r="C26" s="194"/>
      <c r="D26" s="194"/>
      <c r="E26" s="194"/>
      <c r="F26" s="95"/>
    </row>
    <row r="27" spans="1:7">
      <c r="A27" s="5"/>
      <c r="B27" s="5"/>
      <c r="C27" s="5"/>
      <c r="D27" s="5"/>
      <c r="E27" s="6"/>
      <c r="F27" s="6"/>
    </row>
    <row r="28" spans="1:7" ht="30.75" customHeight="1">
      <c r="A28" s="194" t="s">
        <v>196</v>
      </c>
      <c r="B28" s="194"/>
      <c r="C28" s="194"/>
      <c r="D28" s="194"/>
      <c r="E28" s="194"/>
      <c r="F28" s="95"/>
    </row>
    <row r="29" spans="1:7">
      <c r="A29" s="5"/>
      <c r="B29" s="5"/>
      <c r="C29" s="5"/>
      <c r="D29" s="5"/>
      <c r="E29" s="6"/>
      <c r="F29" s="6"/>
    </row>
    <row r="30" spans="1:7" ht="32.25" customHeight="1">
      <c r="A30" s="194" t="s">
        <v>114</v>
      </c>
      <c r="B30" s="194"/>
      <c r="C30" s="194"/>
      <c r="D30" s="194"/>
      <c r="E30" s="194"/>
      <c r="F30" s="96"/>
    </row>
    <row r="31" spans="1:7">
      <c r="A31" s="137"/>
      <c r="B31" s="137"/>
      <c r="C31" s="137"/>
      <c r="D31" s="137"/>
      <c r="E31" s="137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95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97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2"/>
  <sheetViews>
    <sheetView topLeftCell="A8" workbookViewId="0">
      <selection activeCell="F12" sqref="F12:H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2"/>
    </row>
    <row r="2" spans="1:8" ht="36" customHeight="1">
      <c r="A2" s="196" t="s">
        <v>1</v>
      </c>
      <c r="B2" s="196"/>
      <c r="C2" s="196"/>
      <c r="D2" s="196"/>
      <c r="E2" s="196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197" t="s">
        <v>125</v>
      </c>
      <c r="E4" s="197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192</v>
      </c>
      <c r="B7" s="194"/>
      <c r="C7" s="194"/>
      <c r="D7" s="194"/>
      <c r="E7" s="194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85</v>
      </c>
      <c r="B9" s="194"/>
      <c r="C9" s="194"/>
      <c r="D9" s="194"/>
      <c r="E9" s="194"/>
      <c r="F9" s="95"/>
    </row>
    <row r="10" spans="1:8" ht="15.75" thickBot="1">
      <c r="A10" s="5"/>
      <c r="B10" s="5"/>
      <c r="C10" s="5"/>
      <c r="D10" s="5"/>
      <c r="E10" s="6"/>
      <c r="F10" s="6"/>
      <c r="H10">
        <v>273.7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0.22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1806.42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0.5</v>
      </c>
      <c r="E14" s="13">
        <v>1811.61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9.61</v>
      </c>
      <c r="E15" s="13">
        <f t="shared" si="0"/>
        <v>31563.083999999995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8145.3119999999999</v>
      </c>
      <c r="F16" s="40"/>
    </row>
    <row r="17" spans="1:7">
      <c r="A17" s="14" t="s">
        <v>36</v>
      </c>
      <c r="B17" s="11"/>
      <c r="C17" s="11" t="s">
        <v>8</v>
      </c>
      <c r="D17" s="12">
        <v>0.18</v>
      </c>
      <c r="E17" s="13">
        <f t="shared" si="0"/>
        <v>591.19200000000001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2430.4559999999997</v>
      </c>
      <c r="F18" s="40"/>
    </row>
    <row r="19" spans="1:7" ht="25.5">
      <c r="A19" s="14" t="s">
        <v>72</v>
      </c>
      <c r="B19" s="11" t="s">
        <v>19</v>
      </c>
      <c r="C19" s="11" t="s">
        <v>8</v>
      </c>
      <c r="D19" s="84">
        <v>1.47</v>
      </c>
      <c r="E19" s="13">
        <v>5290.26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1049.1500000000001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5589.02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v>10063.09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70439.593999999997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3.75" customHeight="1">
      <c r="A25" s="194" t="s">
        <v>396</v>
      </c>
      <c r="B25" s="194"/>
      <c r="C25" s="194"/>
      <c r="D25" s="194"/>
      <c r="E25" s="194"/>
      <c r="F25" s="95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194" t="s">
        <v>395</v>
      </c>
      <c r="B27" s="194"/>
      <c r="C27" s="194"/>
      <c r="D27" s="194"/>
      <c r="E27" s="194"/>
      <c r="F27" s="95"/>
    </row>
    <row r="28" spans="1:7">
      <c r="A28" s="5"/>
      <c r="B28" s="5"/>
      <c r="C28" s="5"/>
      <c r="D28" s="5"/>
      <c r="E28" s="6"/>
      <c r="F28" s="6"/>
    </row>
    <row r="29" spans="1:7" ht="31.5" customHeight="1">
      <c r="A29" s="194" t="s">
        <v>114</v>
      </c>
      <c r="B29" s="194"/>
      <c r="C29" s="194"/>
      <c r="D29" s="194"/>
      <c r="E29" s="194"/>
      <c r="F29" s="96"/>
    </row>
    <row r="30" spans="1:7">
      <c r="A30" s="137"/>
      <c r="B30" s="137"/>
      <c r="C30" s="137"/>
      <c r="D30" s="137"/>
      <c r="E30" s="137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95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97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6"/>
  <sheetViews>
    <sheetView topLeftCell="A14" workbookViewId="0">
      <selection activeCell="F22" sqref="F22:J27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2"/>
    </row>
    <row r="2" spans="1:8" ht="36" customHeight="1">
      <c r="A2" s="196" t="s">
        <v>1</v>
      </c>
      <c r="B2" s="196"/>
      <c r="C2" s="196"/>
      <c r="D2" s="196"/>
      <c r="E2" s="196"/>
      <c r="F2" s="93"/>
    </row>
    <row r="3" spans="1:8">
      <c r="A3" s="1"/>
      <c r="B3" s="1"/>
      <c r="C3" s="1"/>
      <c r="D3" s="1"/>
      <c r="E3" s="2"/>
      <c r="F3" s="2"/>
    </row>
    <row r="4" spans="1:8" ht="15" customHeight="1">
      <c r="A4" s="95" t="s">
        <v>2</v>
      </c>
      <c r="B4" s="1"/>
      <c r="C4" s="1"/>
      <c r="D4" s="197" t="s">
        <v>125</v>
      </c>
      <c r="E4" s="197"/>
      <c r="F4" s="94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193</v>
      </c>
      <c r="B7" s="194"/>
      <c r="C7" s="194"/>
      <c r="D7" s="194"/>
      <c r="E7" s="194"/>
      <c r="F7" s="95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86</v>
      </c>
      <c r="B9" s="194"/>
      <c r="C9" s="194"/>
      <c r="D9" s="194"/>
      <c r="E9" s="194"/>
      <c r="F9" s="95"/>
    </row>
    <row r="10" spans="1:8" ht="15.75" thickBot="1">
      <c r="A10" s="5"/>
      <c r="B10" s="5"/>
      <c r="C10" s="5"/>
      <c r="D10" s="5"/>
      <c r="E10" s="6"/>
      <c r="F10" s="6"/>
      <c r="H10">
        <v>272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48">
      <c r="A12" s="176" t="s">
        <v>152</v>
      </c>
      <c r="B12" s="178" t="s">
        <v>153</v>
      </c>
      <c r="C12" s="11" t="s">
        <v>8</v>
      </c>
      <c r="D12" s="15">
        <v>0.4</v>
      </c>
      <c r="E12" s="177">
        <f>D12*H10*4</f>
        <v>435.20000000000005</v>
      </c>
      <c r="F12" s="39"/>
    </row>
    <row r="13" spans="1:8" ht="60">
      <c r="A13" s="176" t="s">
        <v>154</v>
      </c>
      <c r="B13" s="175" t="s">
        <v>153</v>
      </c>
      <c r="C13" s="11" t="s">
        <v>8</v>
      </c>
      <c r="D13" s="15">
        <v>0.52</v>
      </c>
      <c r="E13" s="177">
        <f>D13*H10*4</f>
        <v>565.76</v>
      </c>
      <c r="F13" s="39"/>
    </row>
    <row r="14" spans="1:8" ht="51">
      <c r="A14" s="14" t="s">
        <v>10</v>
      </c>
      <c r="B14" s="11" t="s">
        <v>11</v>
      </c>
      <c r="C14" s="11" t="s">
        <v>12</v>
      </c>
      <c r="D14" s="12" t="s">
        <v>197</v>
      </c>
      <c r="E14" s="13">
        <f>272*4*1.47+272*8*0.74</f>
        <v>3209.6</v>
      </c>
      <c r="F14" s="40"/>
    </row>
    <row r="15" spans="1:8" ht="51">
      <c r="A15" s="14" t="s">
        <v>37</v>
      </c>
      <c r="B15" s="11" t="s">
        <v>9</v>
      </c>
      <c r="C15" s="11" t="s">
        <v>8</v>
      </c>
      <c r="D15" s="12" t="s">
        <v>198</v>
      </c>
      <c r="E15" s="13">
        <f>H10*8*1.04+H10*0.6*4</f>
        <v>2915.84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 t="s">
        <v>199</v>
      </c>
      <c r="E16" s="13">
        <f>H10*0.69*8+H10*0.72*4</f>
        <v>2284.7999999999997</v>
      </c>
      <c r="F16" s="40"/>
    </row>
    <row r="17" spans="1:7" ht="42" customHeight="1">
      <c r="A17" s="14" t="s">
        <v>15</v>
      </c>
      <c r="B17" s="11" t="s">
        <v>16</v>
      </c>
      <c r="C17" s="11" t="s">
        <v>8</v>
      </c>
      <c r="D17" s="11" t="s">
        <v>200</v>
      </c>
      <c r="E17" s="13">
        <f>H10*8*7.23+H10*4*8.16</f>
        <v>24610.560000000001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3.48</v>
      </c>
      <c r="E18" s="13">
        <f>D18*12*H10</f>
        <v>11358.72</v>
      </c>
      <c r="F18" s="40"/>
    </row>
    <row r="19" spans="1:7">
      <c r="A19" s="14" t="s">
        <v>36</v>
      </c>
      <c r="B19" s="11"/>
      <c r="C19" s="11" t="s">
        <v>8</v>
      </c>
      <c r="D19" s="12" t="s">
        <v>201</v>
      </c>
      <c r="E19" s="13">
        <f>H10*8*0.2+H10*4*0.43</f>
        <v>903.04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0.89</v>
      </c>
      <c r="E20" s="13">
        <f>D20*12*H10</f>
        <v>2904.96</v>
      </c>
      <c r="F20" s="40"/>
    </row>
    <row r="21" spans="1:7" ht="25.5">
      <c r="A21" s="14" t="s">
        <v>75</v>
      </c>
      <c r="B21" s="11" t="s">
        <v>19</v>
      </c>
      <c r="C21" s="11" t="s">
        <v>8</v>
      </c>
      <c r="D21" s="84">
        <v>0.5</v>
      </c>
      <c r="E21" s="13">
        <f>D21*12*H10</f>
        <v>1632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0.32</v>
      </c>
      <c r="E22" s="13">
        <v>1051.07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 t="s">
        <v>202</v>
      </c>
      <c r="E23" s="13">
        <v>5599.23</v>
      </c>
      <c r="F23" s="40"/>
      <c r="G23" s="117"/>
    </row>
    <row r="24" spans="1:7" ht="38.25">
      <c r="A24" s="134" t="s">
        <v>119</v>
      </c>
      <c r="B24" s="11"/>
      <c r="C24" s="11" t="s">
        <v>8</v>
      </c>
      <c r="D24" s="11">
        <v>2.94</v>
      </c>
      <c r="E24" s="13">
        <f>D24*$H$10*12</f>
        <v>9596.16</v>
      </c>
      <c r="F24" s="40"/>
    </row>
    <row r="25" spans="1:7">
      <c r="A25" s="134" t="s">
        <v>289</v>
      </c>
      <c r="B25" s="11"/>
      <c r="C25" s="11"/>
      <c r="D25" s="11"/>
      <c r="E25" s="13">
        <v>52062</v>
      </c>
      <c r="F25" s="40"/>
    </row>
    <row r="26" spans="1:7" ht="25.5">
      <c r="A26" s="21" t="s">
        <v>319</v>
      </c>
      <c r="B26" s="22"/>
      <c r="C26" s="22"/>
      <c r="D26" s="22"/>
      <c r="E26" s="23">
        <v>10000.58</v>
      </c>
      <c r="F26" s="40"/>
    </row>
    <row r="27" spans="1:7" ht="19.5" thickBot="1">
      <c r="A27" s="16" t="s">
        <v>35</v>
      </c>
      <c r="B27" s="17"/>
      <c r="C27" s="17"/>
      <c r="D27" s="85"/>
      <c r="E27" s="116">
        <f>SUM(E12:E26)</f>
        <v>129129.52</v>
      </c>
      <c r="F27" s="41"/>
      <c r="G27" s="117"/>
    </row>
    <row r="28" spans="1:7">
      <c r="A28" s="5"/>
      <c r="B28" s="5"/>
      <c r="C28" s="5"/>
      <c r="D28" s="5"/>
      <c r="E28" s="6"/>
      <c r="F28" s="6"/>
    </row>
    <row r="29" spans="1:7" ht="36.75" customHeight="1">
      <c r="A29" s="194" t="s">
        <v>398</v>
      </c>
      <c r="B29" s="194"/>
      <c r="C29" s="194"/>
      <c r="D29" s="194"/>
      <c r="E29" s="194"/>
      <c r="F29" s="95"/>
    </row>
    <row r="30" spans="1:7">
      <c r="A30" s="5"/>
      <c r="B30" s="5"/>
      <c r="C30" s="5"/>
      <c r="D30" s="5"/>
      <c r="E30" s="6"/>
      <c r="F30" s="6"/>
    </row>
    <row r="31" spans="1:7" ht="32.25" customHeight="1">
      <c r="A31" s="194" t="s">
        <v>397</v>
      </c>
      <c r="B31" s="194"/>
      <c r="C31" s="194"/>
      <c r="D31" s="194"/>
      <c r="E31" s="194"/>
      <c r="F31" s="95"/>
    </row>
    <row r="32" spans="1:7">
      <c r="A32" s="5"/>
      <c r="B32" s="5"/>
      <c r="C32" s="5"/>
      <c r="D32" s="5"/>
      <c r="E32" s="6"/>
      <c r="F32" s="6"/>
    </row>
    <row r="33" spans="1:6" ht="30" customHeight="1">
      <c r="A33" s="194" t="s">
        <v>114</v>
      </c>
      <c r="B33" s="194"/>
      <c r="C33" s="194"/>
      <c r="D33" s="194"/>
      <c r="E33" s="194"/>
      <c r="F33" s="96"/>
    </row>
    <row r="34" spans="1:6">
      <c r="A34" s="137"/>
      <c r="B34" s="137"/>
      <c r="C34" s="137"/>
      <c r="D34" s="137"/>
      <c r="E34" s="137"/>
      <c r="F34" s="6"/>
    </row>
    <row r="35" spans="1:6" ht="28.5" customHeight="1">
      <c r="A35" s="194" t="s">
        <v>24</v>
      </c>
      <c r="B35" s="194"/>
      <c r="C35" s="194"/>
      <c r="D35" s="194"/>
      <c r="E35" s="194"/>
      <c r="F35" s="95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200" t="s">
        <v>25</v>
      </c>
      <c r="B38" s="200"/>
      <c r="C38" s="200"/>
      <c r="D38" s="200"/>
      <c r="E38" s="200"/>
      <c r="F38" s="97"/>
    </row>
    <row r="39" spans="1:6">
      <c r="A39" s="5"/>
      <c r="B39" s="5"/>
      <c r="C39" s="5"/>
      <c r="D39" s="5"/>
      <c r="E39" s="6"/>
      <c r="F39" s="6"/>
    </row>
    <row r="40" spans="1:6">
      <c r="A40" s="5" t="s">
        <v>26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43" spans="1:6">
      <c r="A43" s="5"/>
      <c r="B43" s="5"/>
      <c r="C43" s="5"/>
      <c r="D43" s="5"/>
      <c r="E43" s="6"/>
      <c r="F43" s="6"/>
    </row>
    <row r="44" spans="1:6">
      <c r="A44" s="5" t="s">
        <v>31</v>
      </c>
      <c r="B44" s="5" t="s">
        <v>27</v>
      </c>
      <c r="C44" s="5"/>
      <c r="D44" s="5"/>
      <c r="E44" s="6" t="s">
        <v>28</v>
      </c>
      <c r="F44" s="6"/>
    </row>
    <row r="45" spans="1:6">
      <c r="A45" s="5"/>
      <c r="B45" s="198" t="s">
        <v>29</v>
      </c>
      <c r="C45" s="198"/>
      <c r="D45" s="198"/>
      <c r="E45" s="6" t="s">
        <v>30</v>
      </c>
      <c r="F45" s="6"/>
    </row>
    <row r="46" spans="1:6">
      <c r="A46" s="5"/>
      <c r="B46" s="5"/>
      <c r="C46" s="5"/>
      <c r="D46" s="5"/>
      <c r="E46" s="6"/>
      <c r="F46" s="6"/>
    </row>
  </sheetData>
  <mergeCells count="12">
    <mergeCell ref="B45:D45"/>
    <mergeCell ref="A1:E1"/>
    <mergeCell ref="A2:E2"/>
    <mergeCell ref="D4:E4"/>
    <mergeCell ref="A7:E7"/>
    <mergeCell ref="A9:E9"/>
    <mergeCell ref="A29:E29"/>
    <mergeCell ref="A31:E31"/>
    <mergeCell ref="A33:E33"/>
    <mergeCell ref="A35:E35"/>
    <mergeCell ref="A38:E38"/>
    <mergeCell ref="B41:D41"/>
  </mergeCells>
  <pageMargins left="0.24" right="0.21" top="0.4" bottom="0.32" header="0.3" footer="0.2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73"/>
  <sheetViews>
    <sheetView topLeftCell="A11" workbookViewId="0">
      <selection activeCell="F12" sqref="F12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203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87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436.6</v>
      </c>
    </row>
    <row r="11" spans="1:8" ht="84.7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0.42</v>
      </c>
      <c r="E12" s="13">
        <v>2850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8" si="0">D13*$H$10*12</f>
        <v>5448.768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0.17</v>
      </c>
      <c r="E14" s="13">
        <v>899.67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6.1</v>
      </c>
      <c r="E15" s="13">
        <f t="shared" si="0"/>
        <v>31959.119999999995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12993.216</v>
      </c>
      <c r="F16" s="40"/>
    </row>
    <row r="17" spans="1:10">
      <c r="A17" s="14" t="s">
        <v>36</v>
      </c>
      <c r="B17" s="11"/>
      <c r="C17" s="11" t="s">
        <v>8</v>
      </c>
      <c r="D17" s="12">
        <v>0.15</v>
      </c>
      <c r="E17" s="13">
        <f t="shared" si="0"/>
        <v>785.87999999999988</v>
      </c>
      <c r="F17" s="40"/>
    </row>
    <row r="18" spans="1:10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4243.7520000000004</v>
      </c>
      <c r="F18" s="40"/>
    </row>
    <row r="19" spans="1:10" ht="25.5">
      <c r="A19" s="14" t="s">
        <v>21</v>
      </c>
      <c r="B19" s="11" t="s">
        <v>19</v>
      </c>
      <c r="C19" s="11" t="s">
        <v>8</v>
      </c>
      <c r="D19" s="11">
        <v>0.31</v>
      </c>
      <c r="E19" s="13">
        <v>1675.12</v>
      </c>
      <c r="F19" s="40"/>
      <c r="G19" s="117"/>
    </row>
    <row r="20" spans="1:10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8923.6</v>
      </c>
      <c r="F20" s="40"/>
      <c r="G20" s="117"/>
    </row>
    <row r="21" spans="1:10" ht="25.5">
      <c r="A21" s="14" t="s">
        <v>259</v>
      </c>
      <c r="B21" s="11"/>
      <c r="C21" s="11"/>
      <c r="D21" s="11"/>
      <c r="E21" s="13">
        <v>4551</v>
      </c>
      <c r="F21" s="40"/>
    </row>
    <row r="22" spans="1:10">
      <c r="A22" s="21" t="s">
        <v>290</v>
      </c>
      <c r="B22" s="22"/>
      <c r="C22" s="22"/>
      <c r="D22" s="22"/>
      <c r="E22" s="23">
        <v>1015</v>
      </c>
      <c r="F22" s="40"/>
    </row>
    <row r="23" spans="1:10">
      <c r="A23" s="21" t="s">
        <v>268</v>
      </c>
      <c r="B23" s="22"/>
      <c r="C23" s="22"/>
      <c r="D23" s="22"/>
      <c r="E23" s="23">
        <v>2038</v>
      </c>
      <c r="F23" s="40"/>
    </row>
    <row r="24" spans="1:10" ht="19.5" thickBot="1">
      <c r="A24" s="16" t="s">
        <v>35</v>
      </c>
      <c r="B24" s="17"/>
      <c r="C24" s="17"/>
      <c r="D24" s="85"/>
      <c r="E24" s="116">
        <f>SUM(E12:E23)</f>
        <v>77383.126000000004</v>
      </c>
      <c r="F24" s="41"/>
      <c r="H24" s="117"/>
    </row>
    <row r="25" spans="1:10">
      <c r="A25" s="5"/>
      <c r="B25" s="5"/>
      <c r="C25" s="5"/>
      <c r="D25" s="5"/>
      <c r="E25" s="6"/>
      <c r="F25" s="6"/>
    </row>
    <row r="26" spans="1:10" ht="30" customHeight="1">
      <c r="A26" s="194" t="s">
        <v>399</v>
      </c>
      <c r="B26" s="194"/>
      <c r="C26" s="194"/>
      <c r="D26" s="194"/>
      <c r="E26" s="194"/>
      <c r="F26" s="101"/>
    </row>
    <row r="27" spans="1:10">
      <c r="A27" s="5"/>
      <c r="B27" s="5"/>
      <c r="C27" s="5"/>
      <c r="D27" s="5"/>
      <c r="E27" s="6"/>
      <c r="F27" s="6"/>
      <c r="I27" s="197"/>
      <c r="J27" s="197"/>
    </row>
    <row r="28" spans="1:10" ht="33.75" customHeight="1">
      <c r="A28" s="194" t="s">
        <v>400</v>
      </c>
      <c r="B28" s="194"/>
      <c r="C28" s="194"/>
      <c r="D28" s="194"/>
      <c r="E28" s="194"/>
      <c r="F28" s="101"/>
    </row>
    <row r="29" spans="1:10">
      <c r="A29" s="5"/>
      <c r="B29" s="5"/>
      <c r="C29" s="5"/>
      <c r="D29" s="5"/>
      <c r="E29" s="6"/>
      <c r="F29" s="6"/>
    </row>
    <row r="30" spans="1:10" ht="32.25" customHeight="1">
      <c r="A30" s="194" t="s">
        <v>114</v>
      </c>
      <c r="B30" s="194"/>
      <c r="C30" s="194"/>
      <c r="D30" s="194"/>
      <c r="E30" s="194"/>
      <c r="F30" s="102"/>
    </row>
    <row r="31" spans="1:10">
      <c r="A31" s="138"/>
      <c r="B31" s="138"/>
      <c r="C31" s="138"/>
      <c r="D31" s="138"/>
      <c r="E31" s="138"/>
      <c r="F31" s="6"/>
    </row>
    <row r="32" spans="1:10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73" spans="1:1">
      <c r="A73" t="s">
        <v>123</v>
      </c>
    </row>
  </sheetData>
  <mergeCells count="13">
    <mergeCell ref="I27:J27"/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70"/>
  <sheetViews>
    <sheetView topLeftCell="A10" workbookViewId="0">
      <selection activeCell="F12" sqref="F12:H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403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204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88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277.8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0.43</v>
      </c>
      <c r="E12" s="13">
        <v>1800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8" si="0">D13*$H$10*12</f>
        <v>3466.9440000000004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0.32</v>
      </c>
      <c r="E14" s="13">
        <v>1197.67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5.8</v>
      </c>
      <c r="E15" s="13">
        <f t="shared" si="0"/>
        <v>19334.88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8267.3280000000013</v>
      </c>
      <c r="F16" s="40"/>
    </row>
    <row r="17" spans="1:7">
      <c r="A17" s="14" t="s">
        <v>36</v>
      </c>
      <c r="B17" s="11"/>
      <c r="C17" s="11" t="s">
        <v>8</v>
      </c>
      <c r="D17" s="12">
        <v>0.49</v>
      </c>
      <c r="E17" s="13">
        <v>1659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2700.2160000000003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0.31</v>
      </c>
      <c r="E19" s="13">
        <v>1064.8499999999999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5672.72</v>
      </c>
      <c r="F20" s="40"/>
      <c r="G20" s="117"/>
    </row>
    <row r="21" spans="1:7" ht="19.5" thickBot="1">
      <c r="A21" s="16" t="s">
        <v>35</v>
      </c>
      <c r="B21" s="17"/>
      <c r="C21" s="17"/>
      <c r="D21" s="85"/>
      <c r="E21" s="32">
        <f>SUM(E12:E20)</f>
        <v>45163.608</v>
      </c>
      <c r="F21" s="41"/>
      <c r="G21" s="117"/>
    </row>
    <row r="22" spans="1:7">
      <c r="A22" s="5"/>
      <c r="B22" s="5"/>
      <c r="C22" s="5"/>
      <c r="D22" s="5"/>
      <c r="E22" s="6"/>
      <c r="F22" s="6"/>
    </row>
    <row r="23" spans="1:7" ht="36.75" customHeight="1">
      <c r="A23" s="194" t="s">
        <v>401</v>
      </c>
      <c r="B23" s="194"/>
      <c r="C23" s="194"/>
      <c r="D23" s="194"/>
      <c r="E23" s="194"/>
      <c r="F23" s="101"/>
    </row>
    <row r="24" spans="1:7">
      <c r="A24" s="5"/>
      <c r="B24" s="5"/>
      <c r="C24" s="5"/>
      <c r="D24" s="5"/>
      <c r="E24" s="6"/>
      <c r="F24" s="6"/>
    </row>
    <row r="25" spans="1:7" ht="32.25" customHeight="1">
      <c r="A25" s="194" t="s">
        <v>402</v>
      </c>
      <c r="B25" s="194"/>
      <c r="C25" s="194"/>
      <c r="D25" s="194"/>
      <c r="E25" s="194"/>
      <c r="F25" s="101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194" t="s">
        <v>114</v>
      </c>
      <c r="B27" s="194"/>
      <c r="C27" s="194"/>
      <c r="D27" s="194"/>
      <c r="E27" s="194"/>
      <c r="F27" s="102"/>
    </row>
    <row r="28" spans="1:7">
      <c r="A28" s="138"/>
      <c r="B28" s="138"/>
      <c r="C28" s="138"/>
      <c r="D28" s="138"/>
      <c r="E28" s="138"/>
      <c r="F28" s="6"/>
    </row>
    <row r="29" spans="1:7" ht="28.5" customHeight="1">
      <c r="A29" s="194" t="s">
        <v>24</v>
      </c>
      <c r="B29" s="194"/>
      <c r="C29" s="194"/>
      <c r="D29" s="194"/>
      <c r="E29" s="194"/>
      <c r="F29" s="101"/>
    </row>
    <row r="30" spans="1:7">
      <c r="A30" s="5"/>
      <c r="B30" s="5"/>
      <c r="C30" s="5"/>
      <c r="D30" s="5"/>
      <c r="E30" s="6"/>
      <c r="F30" s="6"/>
    </row>
    <row r="31" spans="1:7">
      <c r="A31" s="5"/>
      <c r="B31" s="5"/>
      <c r="C31" s="5"/>
      <c r="D31" s="5"/>
      <c r="E31" s="6"/>
      <c r="F31" s="6"/>
    </row>
    <row r="32" spans="1:7">
      <c r="A32" s="200" t="s">
        <v>25</v>
      </c>
      <c r="B32" s="200"/>
      <c r="C32" s="200"/>
      <c r="D32" s="200"/>
      <c r="E32" s="200"/>
      <c r="F32" s="103"/>
    </row>
    <row r="33" spans="1:6">
      <c r="A33" s="5"/>
      <c r="B33" s="5"/>
      <c r="C33" s="5"/>
      <c r="D33" s="5"/>
      <c r="E33" s="6"/>
      <c r="F33" s="6"/>
    </row>
    <row r="34" spans="1:6">
      <c r="A34" s="5" t="s">
        <v>26</v>
      </c>
      <c r="B34" s="5" t="s">
        <v>27</v>
      </c>
      <c r="C34" s="5"/>
      <c r="D34" s="5"/>
      <c r="E34" s="6" t="s">
        <v>28</v>
      </c>
      <c r="F34" s="6"/>
    </row>
    <row r="35" spans="1:6">
      <c r="A35" s="5"/>
      <c r="B35" s="198" t="s">
        <v>29</v>
      </c>
      <c r="C35" s="198"/>
      <c r="D35" s="198"/>
      <c r="E35" s="6" t="s">
        <v>30</v>
      </c>
      <c r="F35" s="6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5" t="s">
        <v>31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198" t="s">
        <v>29</v>
      </c>
      <c r="C39" s="198"/>
      <c r="D39" s="198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70" spans="1:1">
      <c r="A70" t="s">
        <v>123</v>
      </c>
    </row>
  </sheetData>
  <mergeCells count="12">
    <mergeCell ref="B39:D39"/>
    <mergeCell ref="A1:E1"/>
    <mergeCell ref="A2:E2"/>
    <mergeCell ref="D4:E4"/>
    <mergeCell ref="A7:E7"/>
    <mergeCell ref="A9:E9"/>
    <mergeCell ref="A23:E23"/>
    <mergeCell ref="A25:E25"/>
    <mergeCell ref="A27:E27"/>
    <mergeCell ref="A29:E29"/>
    <mergeCell ref="A32:E32"/>
    <mergeCell ref="B35:D35"/>
  </mergeCells>
  <pageMargins left="0.24" right="0.21" top="0.4" bottom="0.32" header="0.3" footer="0.2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opLeftCell="A10" workbookViewId="0">
      <selection activeCell="F20" sqref="F20:J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195" t="s">
        <v>0</v>
      </c>
      <c r="B1" s="195"/>
      <c r="C1" s="195"/>
      <c r="D1" s="195"/>
      <c r="E1" s="195"/>
    </row>
    <row r="2" spans="1:7" ht="36" customHeight="1">
      <c r="A2" s="196" t="s">
        <v>1</v>
      </c>
      <c r="B2" s="196"/>
      <c r="C2" s="196"/>
      <c r="D2" s="196"/>
      <c r="E2" s="196"/>
    </row>
    <row r="3" spans="1:7">
      <c r="A3" s="1"/>
      <c r="B3" s="1"/>
      <c r="C3" s="1"/>
      <c r="D3" s="1"/>
      <c r="E3" s="2"/>
    </row>
    <row r="4" spans="1:7" ht="15" customHeight="1">
      <c r="A4" s="26" t="s">
        <v>2</v>
      </c>
      <c r="B4" s="1"/>
      <c r="C4" s="1"/>
      <c r="D4" s="197" t="s">
        <v>125</v>
      </c>
      <c r="E4" s="197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194" t="s">
        <v>139</v>
      </c>
      <c r="B7" s="194"/>
      <c r="C7" s="194"/>
      <c r="D7" s="194"/>
      <c r="E7" s="194"/>
    </row>
    <row r="8" spans="1:7">
      <c r="A8" s="3"/>
      <c r="B8" s="3"/>
      <c r="C8" s="3"/>
      <c r="D8" s="3"/>
      <c r="E8" s="4"/>
    </row>
    <row r="9" spans="1:7" ht="45.75" customHeight="1">
      <c r="A9" s="194" t="s">
        <v>47</v>
      </c>
      <c r="B9" s="194"/>
      <c r="C9" s="194"/>
      <c r="D9" s="194"/>
      <c r="E9" s="194"/>
    </row>
    <row r="10" spans="1:7" ht="15.75" thickBot="1">
      <c r="A10" s="5"/>
      <c r="B10" s="5"/>
      <c r="C10" s="5"/>
      <c r="D10" s="5"/>
      <c r="E10" s="6"/>
      <c r="G10">
        <v>262.10000000000002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10</v>
      </c>
      <c r="B12" s="11" t="s">
        <v>11</v>
      </c>
      <c r="C12" s="11" t="s">
        <v>12</v>
      </c>
      <c r="D12" s="12">
        <v>0.13</v>
      </c>
      <c r="E12" s="13">
        <f>D12*G10*12</f>
        <v>408.87600000000009</v>
      </c>
    </row>
    <row r="13" spans="1:7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D13*12*G10</f>
        <v>1729.8600000000004</v>
      </c>
    </row>
    <row r="14" spans="1:7" ht="51">
      <c r="A14" s="14" t="s">
        <v>13</v>
      </c>
      <c r="B14" s="11" t="s">
        <v>11</v>
      </c>
      <c r="C14" s="11" t="s">
        <v>14</v>
      </c>
      <c r="D14" s="12">
        <v>0.17</v>
      </c>
      <c r="E14" s="13">
        <f>D14*12*G10</f>
        <v>534.68400000000008</v>
      </c>
    </row>
    <row r="15" spans="1:7" ht="42" customHeight="1">
      <c r="A15" s="14" t="s">
        <v>15</v>
      </c>
      <c r="B15" s="11" t="s">
        <v>16</v>
      </c>
      <c r="C15" s="11" t="s">
        <v>8</v>
      </c>
      <c r="D15" s="11">
        <v>6.1</v>
      </c>
      <c r="E15" s="13">
        <f>D15*12*G10</f>
        <v>19185.719999999998</v>
      </c>
    </row>
    <row r="16" spans="1:7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D16*12*G10</f>
        <v>7800.0960000000005</v>
      </c>
    </row>
    <row r="17" spans="1:7">
      <c r="A17" s="14" t="s">
        <v>36</v>
      </c>
      <c r="B17" s="11"/>
      <c r="C17" s="11" t="s">
        <v>8</v>
      </c>
      <c r="D17" s="12">
        <v>0.25</v>
      </c>
      <c r="E17" s="13">
        <f>D17*12*G10</f>
        <v>786.30000000000007</v>
      </c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D18*12*G10</f>
        <v>2327.4479999999999</v>
      </c>
    </row>
    <row r="19" spans="1:7" ht="25.5">
      <c r="A19" s="14" t="s">
        <v>20</v>
      </c>
      <c r="B19" s="11" t="s">
        <v>19</v>
      </c>
      <c r="C19" s="11" t="s">
        <v>8</v>
      </c>
      <c r="D19" s="15">
        <v>0.41</v>
      </c>
      <c r="E19" s="13">
        <f>D19*12*G10</f>
        <v>1289.5320000000002</v>
      </c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1003.95</v>
      </c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5348.05</v>
      </c>
      <c r="G21" s="117"/>
    </row>
    <row r="22" spans="1:7" ht="25.5">
      <c r="A22" s="21" t="s">
        <v>319</v>
      </c>
      <c r="B22" s="22"/>
      <c r="C22" s="22"/>
      <c r="D22" s="22"/>
      <c r="E22" s="23">
        <v>9636.59</v>
      </c>
      <c r="G22" s="117"/>
    </row>
    <row r="23" spans="1:7" ht="19.5" thickBot="1">
      <c r="A23" s="16" t="s">
        <v>35</v>
      </c>
      <c r="B23" s="17"/>
      <c r="C23" s="17"/>
      <c r="D23" s="18"/>
      <c r="E23" s="116">
        <f>SUM(E12:E22)</f>
        <v>50051.106</v>
      </c>
      <c r="G23" s="117"/>
    </row>
    <row r="24" spans="1:7">
      <c r="A24" s="5"/>
      <c r="B24" s="5"/>
      <c r="C24" s="5"/>
      <c r="D24" s="5"/>
      <c r="E24" s="6"/>
    </row>
    <row r="25" spans="1:7" ht="31.5" customHeight="1">
      <c r="A25" s="194" t="s">
        <v>328</v>
      </c>
      <c r="B25" s="194"/>
      <c r="C25" s="194"/>
      <c r="D25" s="194"/>
      <c r="E25" s="194"/>
    </row>
    <row r="26" spans="1:7">
      <c r="A26" s="141"/>
      <c r="B26" s="141"/>
      <c r="C26" s="141"/>
      <c r="D26" s="141"/>
      <c r="E26" s="142"/>
    </row>
    <row r="27" spans="1:7" ht="35.25" customHeight="1">
      <c r="A27" s="194" t="s">
        <v>128</v>
      </c>
      <c r="B27" s="194"/>
      <c r="C27" s="194"/>
      <c r="D27" s="194"/>
      <c r="E27" s="194"/>
    </row>
    <row r="28" spans="1:7">
      <c r="A28" s="119"/>
      <c r="B28" s="119"/>
      <c r="C28" s="119"/>
      <c r="D28" s="119"/>
      <c r="E28" s="119"/>
    </row>
    <row r="29" spans="1:7" ht="32.25" customHeight="1">
      <c r="A29" s="194" t="s">
        <v>114</v>
      </c>
      <c r="B29" s="194"/>
      <c r="C29" s="194"/>
      <c r="D29" s="194"/>
      <c r="E29" s="194"/>
    </row>
    <row r="30" spans="1:7">
      <c r="A30" s="5"/>
      <c r="B30" s="5"/>
      <c r="C30" s="5"/>
      <c r="D30" s="5"/>
      <c r="E30" s="6"/>
    </row>
    <row r="31" spans="1:7" ht="19.5" customHeight="1">
      <c r="A31" s="199" t="s">
        <v>52</v>
      </c>
      <c r="B31" s="199"/>
      <c r="C31" s="199"/>
      <c r="D31" s="199"/>
      <c r="E31" s="199"/>
    </row>
    <row r="32" spans="1:7">
      <c r="A32" s="5"/>
      <c r="B32" s="5"/>
      <c r="C32" s="5"/>
      <c r="D32" s="5"/>
      <c r="E32" s="6"/>
    </row>
    <row r="33" spans="1:5">
      <c r="A33" s="194" t="s">
        <v>24</v>
      </c>
      <c r="B33" s="194"/>
      <c r="C33" s="194"/>
      <c r="D33" s="194"/>
      <c r="E33" s="194"/>
    </row>
    <row r="34" spans="1:5">
      <c r="A34" s="200" t="s">
        <v>25</v>
      </c>
      <c r="B34" s="200"/>
      <c r="C34" s="200"/>
      <c r="D34" s="200"/>
      <c r="E34" s="200"/>
    </row>
    <row r="35" spans="1:5">
      <c r="A35" s="5"/>
      <c r="B35" s="5"/>
      <c r="C35" s="5"/>
      <c r="D35" s="5"/>
      <c r="E35" s="6"/>
    </row>
    <row r="36" spans="1:5">
      <c r="A36" s="5" t="s">
        <v>26</v>
      </c>
      <c r="B36" s="5" t="s">
        <v>27</v>
      </c>
      <c r="C36" s="5"/>
      <c r="D36" s="5"/>
      <c r="E36" s="6" t="s">
        <v>28</v>
      </c>
    </row>
    <row r="37" spans="1:5">
      <c r="A37" s="5"/>
      <c r="B37" s="198" t="s">
        <v>29</v>
      </c>
      <c r="C37" s="198"/>
      <c r="D37" s="198"/>
      <c r="E37" s="6" t="s">
        <v>30</v>
      </c>
    </row>
    <row r="38" spans="1:5">
      <c r="A38" s="5"/>
      <c r="B38" s="5"/>
      <c r="C38" s="5"/>
      <c r="D38" s="5"/>
      <c r="E38" s="6"/>
    </row>
    <row r="39" spans="1:5">
      <c r="A39" s="5"/>
      <c r="B39" s="5"/>
      <c r="C39" s="5"/>
      <c r="D39" s="5"/>
      <c r="E39" s="6"/>
    </row>
    <row r="40" spans="1:5">
      <c r="A40" s="5" t="s">
        <v>31</v>
      </c>
      <c r="B40" s="5" t="s">
        <v>27</v>
      </c>
      <c r="C40" s="5"/>
      <c r="D40" s="5"/>
      <c r="E40" s="6" t="s">
        <v>28</v>
      </c>
    </row>
    <row r="41" spans="1:5">
      <c r="A41" s="5"/>
      <c r="B41" s="198" t="s">
        <v>29</v>
      </c>
      <c r="C41" s="198"/>
      <c r="D41" s="198"/>
      <c r="E41" s="6" t="s">
        <v>30</v>
      </c>
    </row>
    <row r="42" spans="1:5">
      <c r="A42" s="5"/>
      <c r="B42" s="5"/>
      <c r="C42" s="5"/>
      <c r="D42" s="5"/>
      <c r="E42" s="6"/>
    </row>
  </sheetData>
  <mergeCells count="13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  <mergeCell ref="A33:E33"/>
  </mergeCells>
  <pageMargins left="0.24" right="0.21" top="0.22" bottom="0.24" header="0.16" footer="0.22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68"/>
  <sheetViews>
    <sheetView topLeftCell="A10" workbookViewId="0">
      <selection activeCell="F14" sqref="F14:G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205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90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294.2</v>
      </c>
    </row>
    <row r="11" spans="1:8" ht="77.2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0.41</v>
      </c>
      <c r="E12" s="13">
        <f>D12*$H$10*12</f>
        <v>1447.4639999999999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8" si="0">D13*$H$10*12</f>
        <v>3671.616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0.3</v>
      </c>
      <c r="E14" s="13">
        <v>1197.67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7.16</v>
      </c>
      <c r="E15" s="13">
        <f t="shared" si="0"/>
        <v>25277.663999999997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8755.3919999999998</v>
      </c>
      <c r="F16" s="40"/>
    </row>
    <row r="17" spans="1:7">
      <c r="A17" s="14" t="s">
        <v>36</v>
      </c>
      <c r="B17" s="11"/>
      <c r="C17" s="11" t="s">
        <v>8</v>
      </c>
      <c r="D17" s="12">
        <v>0.28000000000000003</v>
      </c>
      <c r="E17" s="13">
        <f t="shared" si="0"/>
        <v>988.51200000000006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2859.6239999999998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0.31</v>
      </c>
      <c r="E19" s="13">
        <v>1127.71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6007.63</v>
      </c>
      <c r="F20" s="40"/>
      <c r="G20" s="117"/>
    </row>
    <row r="21" spans="1:7" ht="29.25" customHeight="1">
      <c r="A21" s="21" t="s">
        <v>261</v>
      </c>
      <c r="B21" s="22"/>
      <c r="C21" s="11"/>
      <c r="D21" s="22"/>
      <c r="E21" s="13">
        <v>14212</v>
      </c>
      <c r="F21" s="40"/>
    </row>
    <row r="22" spans="1:7">
      <c r="A22" s="21" t="s">
        <v>291</v>
      </c>
      <c r="B22" s="22"/>
      <c r="C22" s="22"/>
      <c r="D22" s="22"/>
      <c r="E22" s="23">
        <v>1539</v>
      </c>
      <c r="F22" s="40"/>
    </row>
    <row r="23" spans="1:7" ht="19.5" thickBot="1">
      <c r="A23" s="16" t="s">
        <v>35</v>
      </c>
      <c r="B23" s="17"/>
      <c r="C23" s="17"/>
      <c r="D23" s="85"/>
      <c r="E23" s="116">
        <f>SUM(E12:E22)</f>
        <v>67084.281999999992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194" t="s">
        <v>404</v>
      </c>
      <c r="B25" s="194"/>
      <c r="C25" s="194"/>
      <c r="D25" s="194"/>
      <c r="E25" s="194"/>
      <c r="F25" s="101"/>
    </row>
    <row r="26" spans="1:7">
      <c r="A26" s="5"/>
      <c r="B26" s="5"/>
      <c r="C26" s="5"/>
      <c r="D26" s="5"/>
      <c r="E26" s="6"/>
      <c r="F26" s="6"/>
    </row>
    <row r="27" spans="1:7" ht="33.75" customHeight="1">
      <c r="A27" s="194" t="s">
        <v>405</v>
      </c>
      <c r="B27" s="194"/>
      <c r="C27" s="194"/>
      <c r="D27" s="194"/>
      <c r="E27" s="194"/>
      <c r="F27" s="101"/>
    </row>
    <row r="28" spans="1:7">
      <c r="A28" s="5"/>
      <c r="B28" s="5"/>
      <c r="C28" s="5"/>
      <c r="D28" s="5"/>
      <c r="E28" s="6"/>
      <c r="F28" s="6"/>
    </row>
    <row r="29" spans="1:7" ht="30.75" customHeight="1">
      <c r="A29" s="194" t="s">
        <v>114</v>
      </c>
      <c r="B29" s="194"/>
      <c r="C29" s="194"/>
      <c r="D29" s="194"/>
      <c r="E29" s="194"/>
      <c r="F29" s="102"/>
    </row>
    <row r="30" spans="1:7">
      <c r="A30" s="138"/>
      <c r="B30" s="138"/>
      <c r="C30" s="138"/>
      <c r="D30" s="138"/>
      <c r="E30" s="138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01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8" spans="1:1">
      <c r="A68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66"/>
  <sheetViews>
    <sheetView topLeftCell="A13" workbookViewId="0">
      <selection activeCell="F14" sqref="F14:H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206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91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282.89999999999998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76" t="s">
        <v>152</v>
      </c>
      <c r="B12" s="178" t="s">
        <v>153</v>
      </c>
      <c r="C12" s="11" t="s">
        <v>8</v>
      </c>
      <c r="D12" s="15">
        <v>0.4</v>
      </c>
      <c r="E12" s="177">
        <f>D12*H10*3</f>
        <v>339.48</v>
      </c>
      <c r="F12" s="39"/>
    </row>
    <row r="13" spans="1:8" ht="60">
      <c r="A13" s="176" t="s">
        <v>154</v>
      </c>
      <c r="B13" s="175" t="s">
        <v>153</v>
      </c>
      <c r="C13" s="11" t="s">
        <v>8</v>
      </c>
      <c r="D13" s="15">
        <v>0.52</v>
      </c>
      <c r="E13" s="177">
        <f>D13*H10*3</f>
        <v>441.32400000000001</v>
      </c>
      <c r="F13" s="39"/>
    </row>
    <row r="14" spans="1:8" ht="51">
      <c r="A14" s="14" t="s">
        <v>10</v>
      </c>
      <c r="B14" s="11" t="s">
        <v>11</v>
      </c>
      <c r="C14" s="11" t="s">
        <v>12</v>
      </c>
      <c r="D14" s="12" t="s">
        <v>232</v>
      </c>
      <c r="E14" s="13">
        <v>3150</v>
      </c>
      <c r="F14" s="40"/>
    </row>
    <row r="15" spans="1:8" ht="51">
      <c r="A15" s="14" t="s">
        <v>37</v>
      </c>
      <c r="B15" s="11" t="s">
        <v>9</v>
      </c>
      <c r="C15" s="11" t="s">
        <v>8</v>
      </c>
      <c r="D15" s="12" t="s">
        <v>226</v>
      </c>
      <c r="E15" s="13">
        <f>0.55*$H$10*9+1.04*3*H10</f>
        <v>2283.0029999999997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 t="s">
        <v>227</v>
      </c>
      <c r="E16" s="13">
        <v>1152.67</v>
      </c>
      <c r="F16" s="40"/>
      <c r="G16" s="117"/>
    </row>
    <row r="17" spans="1:7" ht="42" customHeight="1">
      <c r="A17" s="14" t="s">
        <v>15</v>
      </c>
      <c r="B17" s="11" t="s">
        <v>16</v>
      </c>
      <c r="C17" s="11" t="s">
        <v>8</v>
      </c>
      <c r="D17" s="11" t="s">
        <v>228</v>
      </c>
      <c r="E17" s="13">
        <f>5.45*$H$10*9+6.68*3*H10</f>
        <v>19545.560999999998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2.48</v>
      </c>
      <c r="E18" s="13">
        <f t="shared" ref="E18" si="0">D18*$H$10*12</f>
        <v>8419.1039999999994</v>
      </c>
      <c r="F18" s="40"/>
    </row>
    <row r="19" spans="1:7">
      <c r="A19" s="14" t="s">
        <v>36</v>
      </c>
      <c r="B19" s="11"/>
      <c r="C19" s="11" t="s">
        <v>8</v>
      </c>
      <c r="D19" s="12">
        <v>0.26</v>
      </c>
      <c r="E19" s="13">
        <f>D19*$H$10*12</f>
        <v>882.64800000000002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 t="s">
        <v>229</v>
      </c>
      <c r="E20" s="13">
        <f>0.74*H10*9+0.89*3*H10</f>
        <v>2639.4569999999999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 t="s">
        <v>230</v>
      </c>
      <c r="E21" s="13">
        <v>1084.43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 t="s">
        <v>231</v>
      </c>
      <c r="E22" s="13">
        <v>5776.9</v>
      </c>
      <c r="F22" s="40"/>
      <c r="G22" s="117"/>
    </row>
    <row r="23" spans="1:7">
      <c r="A23" s="21" t="s">
        <v>277</v>
      </c>
      <c r="B23" s="22"/>
      <c r="C23" s="11"/>
      <c r="D23" s="22"/>
      <c r="E23" s="13">
        <v>821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46535.576999999997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6.75" customHeight="1">
      <c r="A26" s="194" t="s">
        <v>406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45.75" customHeight="1">
      <c r="A28" s="194" t="s">
        <v>407</v>
      </c>
      <c r="B28" s="194"/>
      <c r="C28" s="194"/>
      <c r="D28" s="194"/>
      <c r="E28" s="194"/>
      <c r="F28" s="101"/>
    </row>
    <row r="29" spans="1:7">
      <c r="A29" s="5"/>
      <c r="B29" s="5"/>
      <c r="C29" s="5"/>
      <c r="D29" s="5"/>
      <c r="E29" s="6"/>
      <c r="F29" s="6"/>
    </row>
    <row r="30" spans="1:7" ht="27" customHeight="1">
      <c r="A30" s="194" t="s">
        <v>114</v>
      </c>
      <c r="B30" s="194"/>
      <c r="C30" s="194"/>
      <c r="D30" s="194"/>
      <c r="E30" s="194"/>
      <c r="F30" s="102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6" spans="1:1">
      <c r="A66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H42"/>
  <sheetViews>
    <sheetView topLeftCell="A11" workbookViewId="0">
      <selection activeCell="F19" sqref="F19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207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92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301.5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0.21</v>
      </c>
      <c r="E12" s="13">
        <f>D12*$H$10*12</f>
        <v>759.78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1989.9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0.17</v>
      </c>
      <c r="E14" s="13">
        <f t="shared" si="0"/>
        <v>615.06000000000006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6.25</v>
      </c>
      <c r="E15" s="13">
        <f t="shared" si="0"/>
        <v>22612.5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8972.64</v>
      </c>
      <c r="F16" s="40"/>
    </row>
    <row r="17" spans="1:7">
      <c r="A17" s="14" t="s">
        <v>36</v>
      </c>
      <c r="B17" s="11"/>
      <c r="C17" s="11" t="s">
        <v>8</v>
      </c>
      <c r="D17" s="12">
        <v>0.24</v>
      </c>
      <c r="E17" s="13">
        <f t="shared" si="0"/>
        <v>868.31999999999994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2677.3199999999997</v>
      </c>
      <c r="F18" s="40"/>
    </row>
    <row r="19" spans="1:7" ht="25.5">
      <c r="A19" s="14" t="s">
        <v>89</v>
      </c>
      <c r="B19" s="11" t="s">
        <v>19</v>
      </c>
      <c r="C19" s="11" t="s">
        <v>8</v>
      </c>
      <c r="D19" s="84">
        <v>1.47</v>
      </c>
      <c r="E19" s="13">
        <v>5854.62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1160.32</v>
      </c>
      <c r="F20" s="40"/>
      <c r="G20" s="117"/>
    </row>
    <row r="21" spans="1:7" ht="24.75" customHeight="1">
      <c r="A21" s="14" t="s">
        <v>22</v>
      </c>
      <c r="B21" s="11" t="s">
        <v>17</v>
      </c>
      <c r="C21" s="11" t="s">
        <v>8</v>
      </c>
      <c r="D21" s="11">
        <v>0.53</v>
      </c>
      <c r="E21" s="13">
        <v>6181.19</v>
      </c>
      <c r="F21" s="40"/>
      <c r="G21" s="117"/>
    </row>
    <row r="22" spans="1:7" ht="24.75" customHeight="1">
      <c r="A22" s="21" t="s">
        <v>319</v>
      </c>
      <c r="B22" s="22"/>
      <c r="C22" s="22"/>
      <c r="D22" s="22"/>
      <c r="E22" s="23">
        <v>11085.21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62776.860000000008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194" t="s">
        <v>408</v>
      </c>
      <c r="B25" s="194"/>
      <c r="C25" s="194"/>
      <c r="D25" s="194"/>
      <c r="E25" s="194"/>
      <c r="F25" s="101"/>
    </row>
    <row r="26" spans="1:7">
      <c r="A26" s="5"/>
      <c r="B26" s="5"/>
      <c r="C26" s="5"/>
      <c r="D26" s="5"/>
      <c r="E26" s="6"/>
      <c r="F26" s="6"/>
    </row>
    <row r="27" spans="1:7" ht="30.75" customHeight="1">
      <c r="A27" s="194" t="s">
        <v>409</v>
      </c>
      <c r="B27" s="194"/>
      <c r="C27" s="194"/>
      <c r="D27" s="194"/>
      <c r="E27" s="194"/>
      <c r="F27" s="101"/>
    </row>
    <row r="28" spans="1:7">
      <c r="A28" s="5"/>
      <c r="B28" s="5"/>
      <c r="C28" s="5"/>
      <c r="D28" s="5"/>
      <c r="E28" s="6"/>
      <c r="F28" s="6"/>
    </row>
    <row r="29" spans="1:7" ht="31.5" customHeight="1">
      <c r="A29" s="194" t="s">
        <v>114</v>
      </c>
      <c r="B29" s="194"/>
      <c r="C29" s="194"/>
      <c r="D29" s="194"/>
      <c r="E29" s="194"/>
      <c r="F29" s="102"/>
    </row>
    <row r="30" spans="1:7">
      <c r="A30" s="138"/>
      <c r="B30" s="138"/>
      <c r="C30" s="138"/>
      <c r="D30" s="138"/>
      <c r="E30" s="138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01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58"/>
  <sheetViews>
    <sheetView topLeftCell="A12" workbookViewId="0">
      <selection activeCell="F12" sqref="F12:I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208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93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270.5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0.25</v>
      </c>
      <c r="E12" s="13">
        <v>1950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1785.3000000000002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0.28999999999999998</v>
      </c>
      <c r="E14" s="13">
        <f t="shared" si="0"/>
        <v>941.33999999999992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5.35</v>
      </c>
      <c r="E15" s="13">
        <f t="shared" si="0"/>
        <v>17366.099999999999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8050.08</v>
      </c>
      <c r="F16" s="40"/>
    </row>
    <row r="17" spans="1:7">
      <c r="A17" s="14" t="s">
        <v>36</v>
      </c>
      <c r="B17" s="11"/>
      <c r="C17" s="11" t="s">
        <v>8</v>
      </c>
      <c r="D17" s="12">
        <v>0.2</v>
      </c>
      <c r="E17" s="13">
        <f t="shared" si="0"/>
        <v>649.20000000000005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2402.04</v>
      </c>
      <c r="F18" s="40"/>
    </row>
    <row r="19" spans="1:7" ht="25.5">
      <c r="A19" s="14" t="s">
        <v>89</v>
      </c>
      <c r="B19" s="11" t="s">
        <v>19</v>
      </c>
      <c r="C19" s="11" t="s">
        <v>8</v>
      </c>
      <c r="D19" s="84">
        <v>1.47</v>
      </c>
      <c r="E19" s="13">
        <v>5228.34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1036.8599999999999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5523.68</v>
      </c>
      <c r="F21" s="40"/>
      <c r="G21" s="117"/>
    </row>
    <row r="22" spans="1:7">
      <c r="A22" s="21" t="s">
        <v>263</v>
      </c>
      <c r="B22" s="22"/>
      <c r="C22" s="22"/>
      <c r="D22" s="22"/>
      <c r="E22" s="23">
        <v>3620</v>
      </c>
      <c r="F22" s="40"/>
    </row>
    <row r="23" spans="1:7" ht="25.5">
      <c r="A23" s="21" t="s">
        <v>319</v>
      </c>
      <c r="B23" s="22"/>
      <c r="C23" s="22"/>
      <c r="D23" s="22"/>
      <c r="E23" s="23">
        <v>9945.43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58498.369999999995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3" customHeight="1">
      <c r="A26" s="194" t="s">
        <v>411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194" t="s">
        <v>410</v>
      </c>
      <c r="B28" s="194"/>
      <c r="C28" s="194"/>
      <c r="D28" s="194"/>
      <c r="E28" s="194"/>
      <c r="F28" s="101"/>
    </row>
    <row r="29" spans="1:7">
      <c r="A29" s="5"/>
      <c r="B29" s="5"/>
      <c r="C29" s="5"/>
      <c r="D29" s="5"/>
      <c r="E29" s="6"/>
      <c r="F29" s="6"/>
    </row>
    <row r="30" spans="1:7" ht="31.5" customHeight="1">
      <c r="A30" s="194" t="s">
        <v>114</v>
      </c>
      <c r="B30" s="194"/>
      <c r="C30" s="194"/>
      <c r="D30" s="194"/>
      <c r="E30" s="194"/>
      <c r="F30" s="102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58" spans="1:1">
      <c r="A58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60"/>
  <sheetViews>
    <sheetView topLeftCell="A10" workbookViewId="0">
      <selection activeCell="F12" sqref="F12:H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209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94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464.6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38.25">
      <c r="A12" s="14" t="s">
        <v>233</v>
      </c>
      <c r="B12" s="11" t="s">
        <v>11</v>
      </c>
      <c r="C12" s="11" t="s">
        <v>12</v>
      </c>
      <c r="D12" s="12">
        <v>0.4</v>
      </c>
      <c r="E12" s="13">
        <v>3000</v>
      </c>
      <c r="F12" s="40"/>
      <c r="G12" s="117"/>
    </row>
    <row r="13" spans="1:8" ht="38.25">
      <c r="A13" s="14" t="s">
        <v>234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3066.3600000000006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0.23</v>
      </c>
      <c r="E14" s="13">
        <v>1356.74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4.7</v>
      </c>
      <c r="E15" s="13">
        <f t="shared" si="0"/>
        <v>26203.440000000002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13826.496000000001</v>
      </c>
      <c r="F16" s="40"/>
    </row>
    <row r="17" spans="1:7">
      <c r="A17" s="14" t="s">
        <v>36</v>
      </c>
      <c r="B17" s="11"/>
      <c r="C17" s="11" t="s">
        <v>8</v>
      </c>
      <c r="D17" s="12">
        <v>0.19</v>
      </c>
      <c r="E17" s="13">
        <f t="shared" si="0"/>
        <v>1059.288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4125.6480000000001</v>
      </c>
      <c r="F18" s="40"/>
    </row>
    <row r="19" spans="1:7" ht="25.5">
      <c r="A19" s="14" t="s">
        <v>89</v>
      </c>
      <c r="B19" s="11" t="s">
        <v>19</v>
      </c>
      <c r="C19" s="11" t="s">
        <v>8</v>
      </c>
      <c r="D19" s="84">
        <v>0</v>
      </c>
      <c r="E19" s="13">
        <f t="shared" si="0"/>
        <v>0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1780.91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9487.24</v>
      </c>
      <c r="F21" s="40"/>
      <c r="G21" s="117"/>
    </row>
    <row r="22" spans="1:7" ht="19.5" thickBot="1">
      <c r="A22" s="16" t="s">
        <v>35</v>
      </c>
      <c r="B22" s="17"/>
      <c r="C22" s="17"/>
      <c r="D22" s="85"/>
      <c r="E22" s="116">
        <f>SUM(E12:E21)</f>
        <v>63906.122000000003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6.75" customHeight="1">
      <c r="A24" s="194" t="s">
        <v>412</v>
      </c>
      <c r="B24" s="194"/>
      <c r="C24" s="194"/>
      <c r="D24" s="194"/>
      <c r="E24" s="194"/>
      <c r="F24" s="101"/>
    </row>
    <row r="25" spans="1:7">
      <c r="A25" s="5"/>
      <c r="B25" s="5"/>
      <c r="C25" s="5"/>
      <c r="D25" s="5"/>
      <c r="E25" s="6"/>
      <c r="F25" s="6"/>
    </row>
    <row r="26" spans="1:7" ht="30.75" customHeight="1">
      <c r="A26" s="194" t="s">
        <v>413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33" customHeight="1">
      <c r="A28" s="194" t="s">
        <v>114</v>
      </c>
      <c r="B28" s="194"/>
      <c r="C28" s="194"/>
      <c r="D28" s="194"/>
      <c r="E28" s="194"/>
      <c r="F28" s="102"/>
    </row>
    <row r="29" spans="1:7">
      <c r="A29" s="138"/>
      <c r="B29" s="138"/>
      <c r="C29" s="138"/>
      <c r="D29" s="138"/>
      <c r="E29" s="138"/>
      <c r="F29" s="6"/>
    </row>
    <row r="30" spans="1:7" ht="28.5" customHeight="1">
      <c r="A30" s="194" t="s">
        <v>24</v>
      </c>
      <c r="B30" s="194"/>
      <c r="C30" s="194"/>
      <c r="D30" s="194"/>
      <c r="E30" s="194"/>
      <c r="F30" s="101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00" t="s">
        <v>25</v>
      </c>
      <c r="B33" s="200"/>
      <c r="C33" s="200"/>
      <c r="D33" s="200"/>
      <c r="E33" s="200"/>
      <c r="F33" s="103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198" t="s">
        <v>29</v>
      </c>
      <c r="C36" s="198"/>
      <c r="D36" s="198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60" spans="1:1">
      <c r="A60" t="s">
        <v>123</v>
      </c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64"/>
  <sheetViews>
    <sheetView topLeftCell="A12" workbookViewId="0">
      <selection activeCell="F14" sqref="F14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210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95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276.60000000000002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0.23</v>
      </c>
      <c r="E12" s="13">
        <f>D12*$H$10*12</f>
        <v>763.41600000000017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9" si="0">D13*$H$10*12</f>
        <v>3451.9680000000008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0.28999999999999998</v>
      </c>
      <c r="E14" s="13">
        <v>1042.74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6.67</v>
      </c>
      <c r="E15" s="13">
        <f t="shared" si="0"/>
        <v>22139.063999999998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8231.6160000000018</v>
      </c>
      <c r="F16" s="40"/>
    </row>
    <row r="17" spans="1:7">
      <c r="A17" s="14" t="s">
        <v>36</v>
      </c>
      <c r="B17" s="11"/>
      <c r="C17" s="11" t="s">
        <v>8</v>
      </c>
      <c r="D17" s="12">
        <v>0.5</v>
      </c>
      <c r="E17" s="13">
        <f t="shared" si="0"/>
        <v>1659.6000000000001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2688.5520000000001</v>
      </c>
      <c r="F18" s="40"/>
    </row>
    <row r="19" spans="1:7" ht="25.5">
      <c r="A19" s="14" t="s">
        <v>96</v>
      </c>
      <c r="B19" s="11" t="s">
        <v>19</v>
      </c>
      <c r="C19" s="11" t="s">
        <v>8</v>
      </c>
      <c r="D19" s="84">
        <v>0.45</v>
      </c>
      <c r="E19" s="13">
        <f t="shared" si="0"/>
        <v>1493.64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0.31</v>
      </c>
      <c r="E20" s="13">
        <v>1060.24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5648.24</v>
      </c>
      <c r="F21" s="40"/>
      <c r="G21" s="117"/>
    </row>
    <row r="22" spans="1:7">
      <c r="A22" s="21" t="s">
        <v>304</v>
      </c>
      <c r="B22" s="22"/>
      <c r="C22" s="11"/>
      <c r="D22" s="22"/>
      <c r="E22" s="13">
        <v>9148</v>
      </c>
      <c r="F22" s="40"/>
    </row>
    <row r="23" spans="1:7" ht="25.5">
      <c r="A23" s="21" t="s">
        <v>319</v>
      </c>
      <c r="B23" s="22"/>
      <c r="C23" s="22"/>
      <c r="D23" s="22"/>
      <c r="E23" s="23">
        <v>10169.709999999999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67496.785999999993</v>
      </c>
      <c r="F24" s="41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194" t="s">
        <v>414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29.25" customHeight="1">
      <c r="A28" s="194" t="s">
        <v>415</v>
      </c>
      <c r="B28" s="194"/>
      <c r="C28" s="194"/>
      <c r="D28" s="194"/>
      <c r="E28" s="194"/>
      <c r="F28" s="101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194" t="s">
        <v>114</v>
      </c>
      <c r="B30" s="194"/>
      <c r="C30" s="194"/>
      <c r="D30" s="194"/>
      <c r="E30" s="194"/>
      <c r="F30" s="102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4" spans="1:1">
      <c r="A64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63"/>
  <sheetViews>
    <sheetView topLeftCell="A10" workbookViewId="0">
      <selection activeCell="F12" sqref="F12:G1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211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97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439.1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0.42</v>
      </c>
      <c r="E12" s="13">
        <v>2700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2898.0600000000004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0.21</v>
      </c>
      <c r="E14" s="13">
        <v>1154.74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3.54</v>
      </c>
      <c r="E15" s="13">
        <f t="shared" si="0"/>
        <v>18652.968000000001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13067.616000000002</v>
      </c>
      <c r="F16" s="40"/>
    </row>
    <row r="17" spans="1:7">
      <c r="A17" s="14" t="s">
        <v>36</v>
      </c>
      <c r="B17" s="11"/>
      <c r="C17" s="11" t="s">
        <v>8</v>
      </c>
      <c r="D17" s="12">
        <v>0.36</v>
      </c>
      <c r="E17" s="13">
        <f t="shared" si="0"/>
        <v>1896.9119999999998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3899.2080000000005</v>
      </c>
      <c r="F18" s="40"/>
    </row>
    <row r="19" spans="1:7" ht="25.5">
      <c r="A19" s="14" t="s">
        <v>96</v>
      </c>
      <c r="B19" s="11" t="s">
        <v>19</v>
      </c>
      <c r="C19" s="11" t="s">
        <v>8</v>
      </c>
      <c r="D19" s="84">
        <v>0.41</v>
      </c>
      <c r="E19" s="13">
        <f t="shared" si="0"/>
        <v>2160.3720000000003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1686.59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8984.91</v>
      </c>
      <c r="F21" s="40"/>
      <c r="G21" s="117"/>
    </row>
    <row r="22" spans="1:7">
      <c r="A22" s="21" t="s">
        <v>284</v>
      </c>
      <c r="B22" s="22"/>
      <c r="C22" s="11"/>
      <c r="D22" s="22"/>
      <c r="E22" s="13">
        <v>12</v>
      </c>
      <c r="F22" s="40"/>
    </row>
    <row r="23" spans="1:7">
      <c r="A23" s="21" t="s">
        <v>292</v>
      </c>
      <c r="B23" s="22"/>
      <c r="C23" s="11"/>
      <c r="D23" s="22"/>
      <c r="E23" s="13">
        <v>796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57909.376000000004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6.75" customHeight="1">
      <c r="A26" s="194" t="s">
        <v>416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30.75" customHeight="1">
      <c r="A28" s="194" t="s">
        <v>417</v>
      </c>
      <c r="B28" s="194"/>
      <c r="C28" s="194"/>
      <c r="D28" s="194"/>
      <c r="E28" s="194"/>
      <c r="F28" s="101"/>
    </row>
    <row r="29" spans="1:7">
      <c r="A29" s="5"/>
      <c r="B29" s="5"/>
      <c r="C29" s="5"/>
      <c r="D29" s="5"/>
      <c r="E29" s="6"/>
      <c r="F29" s="6"/>
    </row>
    <row r="30" spans="1:7" ht="29.25" customHeight="1">
      <c r="A30" s="194" t="s">
        <v>114</v>
      </c>
      <c r="B30" s="194"/>
      <c r="C30" s="194"/>
      <c r="D30" s="194"/>
      <c r="E30" s="194"/>
      <c r="F30" s="102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3" spans="1:1">
      <c r="A63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69"/>
  <sheetViews>
    <sheetView topLeftCell="A11" workbookViewId="0">
      <selection activeCell="F12" sqref="F12:G1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212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98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465.6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</v>
      </c>
      <c r="E12" s="13">
        <v>3000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3072.9600000000005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</v>
      </c>
      <c r="E14" s="13">
        <v>1154.92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4.25</v>
      </c>
      <c r="E15" s="13">
        <f t="shared" si="0"/>
        <v>23745.600000000002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13856.256000000001</v>
      </c>
      <c r="F16" s="40"/>
    </row>
    <row r="17" spans="1:7">
      <c r="A17" s="14" t="s">
        <v>36</v>
      </c>
      <c r="B17" s="11"/>
      <c r="C17" s="11" t="s">
        <v>8</v>
      </c>
      <c r="D17" s="12">
        <v>0.12</v>
      </c>
      <c r="E17" s="13">
        <f t="shared" si="0"/>
        <v>670.46399999999994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4134.5280000000002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</v>
      </c>
      <c r="E19" s="13">
        <v>1779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9477.0400000000009</v>
      </c>
      <c r="F20" s="40"/>
      <c r="G20" s="117"/>
    </row>
    <row r="21" spans="1:7" ht="25.5">
      <c r="A21" s="21" t="s">
        <v>293</v>
      </c>
      <c r="B21" s="22"/>
      <c r="C21" s="11"/>
      <c r="D21" s="22"/>
      <c r="E21" s="13">
        <v>2359</v>
      </c>
      <c r="F21" s="40"/>
    </row>
    <row r="22" spans="1:7">
      <c r="A22" s="21" t="s">
        <v>294</v>
      </c>
      <c r="B22" s="22"/>
      <c r="C22" s="11"/>
      <c r="D22" s="22"/>
      <c r="E22" s="13">
        <v>623</v>
      </c>
      <c r="F22" s="40"/>
    </row>
    <row r="23" spans="1:7">
      <c r="A23" s="21" t="s">
        <v>277</v>
      </c>
      <c r="B23" s="22"/>
      <c r="C23" s="22"/>
      <c r="D23" s="22"/>
      <c r="E23" s="23">
        <v>1071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64943.768000000004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194" t="s">
        <v>418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33" customHeight="1">
      <c r="A28" s="194" t="s">
        <v>419</v>
      </c>
      <c r="B28" s="194"/>
      <c r="C28" s="194"/>
      <c r="D28" s="194"/>
      <c r="E28" s="194"/>
      <c r="F28" s="101"/>
    </row>
    <row r="29" spans="1:7">
      <c r="A29" s="5"/>
      <c r="B29" s="5"/>
      <c r="C29" s="5"/>
      <c r="D29" s="5"/>
      <c r="E29" s="6"/>
      <c r="F29" s="6"/>
    </row>
    <row r="30" spans="1:7" ht="28.5" customHeight="1">
      <c r="A30" s="194" t="s">
        <v>114</v>
      </c>
      <c r="B30" s="194"/>
      <c r="C30" s="194"/>
      <c r="D30" s="194"/>
      <c r="E30" s="194"/>
      <c r="F30" s="102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9" spans="1:1">
      <c r="A69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69"/>
  <sheetViews>
    <sheetView topLeftCell="A10" workbookViewId="0">
      <selection activeCell="F12" sqref="F12:H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213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99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470.2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</v>
      </c>
      <c r="E12" s="13">
        <v>3150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3103.32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</v>
      </c>
      <c r="E14" s="13">
        <v>1154.92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4.1500000000000004</v>
      </c>
      <c r="E15" s="13">
        <f t="shared" si="0"/>
        <v>23415.960000000003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13993.152</v>
      </c>
      <c r="F16" s="40"/>
    </row>
    <row r="17" spans="1:7">
      <c r="A17" s="14" t="s">
        <v>36</v>
      </c>
      <c r="B17" s="11"/>
      <c r="C17" s="11" t="s">
        <v>8</v>
      </c>
      <c r="D17" s="12">
        <v>0.17</v>
      </c>
      <c r="E17" s="13">
        <f t="shared" si="0"/>
        <v>959.20799999999997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4175.3760000000002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</v>
      </c>
      <c r="E19" s="13">
        <v>1802.36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9601.61</v>
      </c>
      <c r="F20" s="40"/>
      <c r="G20" s="117"/>
    </row>
    <row r="21" spans="1:7">
      <c r="A21" s="21" t="s">
        <v>295</v>
      </c>
      <c r="B21" s="22"/>
      <c r="C21" s="11"/>
      <c r="D21" s="22"/>
      <c r="E21" s="13">
        <v>600</v>
      </c>
      <c r="F21" s="40"/>
    </row>
    <row r="22" spans="1:7">
      <c r="A22" s="21" t="s">
        <v>284</v>
      </c>
      <c r="B22" s="22"/>
      <c r="C22" s="22"/>
      <c r="D22" s="22"/>
      <c r="E22" s="23">
        <v>147</v>
      </c>
      <c r="F22" s="40"/>
    </row>
    <row r="23" spans="1:7" ht="19.5" thickBot="1">
      <c r="A23" s="16" t="s">
        <v>35</v>
      </c>
      <c r="B23" s="17"/>
      <c r="C23" s="17"/>
      <c r="D23" s="85"/>
      <c r="E23" s="116">
        <f>SUM(E12:E22)</f>
        <v>62102.906000000003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2.25" customHeight="1">
      <c r="A25" s="194" t="s">
        <v>420</v>
      </c>
      <c r="B25" s="194"/>
      <c r="C25" s="194"/>
      <c r="D25" s="194"/>
      <c r="E25" s="194"/>
      <c r="F25" s="101"/>
    </row>
    <row r="26" spans="1:7">
      <c r="A26" s="5"/>
      <c r="B26" s="5"/>
      <c r="C26" s="5"/>
      <c r="D26" s="5"/>
      <c r="E26" s="6"/>
      <c r="F26" s="6"/>
    </row>
    <row r="27" spans="1:7" ht="34.5" customHeight="1">
      <c r="A27" s="194" t="s">
        <v>235</v>
      </c>
      <c r="B27" s="194"/>
      <c r="C27" s="194"/>
      <c r="D27" s="194"/>
      <c r="E27" s="194"/>
      <c r="F27" s="101"/>
    </row>
    <row r="28" spans="1:7">
      <c r="A28" s="5"/>
      <c r="B28" s="5"/>
      <c r="C28" s="5"/>
      <c r="D28" s="5"/>
      <c r="E28" s="6"/>
      <c r="F28" s="6"/>
    </row>
    <row r="29" spans="1:7" ht="29.25" customHeight="1">
      <c r="A29" s="194" t="s">
        <v>114</v>
      </c>
      <c r="B29" s="194"/>
      <c r="C29" s="194"/>
      <c r="D29" s="194"/>
      <c r="E29" s="194"/>
      <c r="F29" s="102"/>
    </row>
    <row r="30" spans="1:7">
      <c r="A30" s="138"/>
      <c r="B30" s="138"/>
      <c r="C30" s="138"/>
      <c r="D30" s="138"/>
      <c r="E30" s="138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01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9" spans="1:1">
      <c r="A69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H63"/>
  <sheetViews>
    <sheetView topLeftCell="A10" workbookViewId="0">
      <selection activeCell="F12" sqref="F12:H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214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100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455.9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</v>
      </c>
      <c r="E12" s="13">
        <v>2550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3008.94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0.22</v>
      </c>
      <c r="E14" s="13">
        <f t="shared" si="0"/>
        <v>1203.576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4.2</v>
      </c>
      <c r="E15" s="13">
        <f t="shared" si="0"/>
        <v>22977.360000000001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12145.176000000001</v>
      </c>
      <c r="F16" s="40"/>
    </row>
    <row r="17" spans="1:7">
      <c r="A17" s="14" t="s">
        <v>36</v>
      </c>
      <c r="B17" s="11"/>
      <c r="C17" s="11" t="s">
        <v>8</v>
      </c>
      <c r="D17" s="12">
        <v>0.16</v>
      </c>
      <c r="E17" s="13">
        <f t="shared" si="0"/>
        <v>875.32799999999997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4048.3919999999998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</v>
      </c>
      <c r="E19" s="13">
        <v>1747.55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9309.6</v>
      </c>
      <c r="F20" s="40"/>
      <c r="G20" s="117"/>
    </row>
    <row r="21" spans="1:7" ht="19.5" thickBot="1">
      <c r="A21" s="16" t="s">
        <v>35</v>
      </c>
      <c r="B21" s="17"/>
      <c r="C21" s="17"/>
      <c r="D21" s="85"/>
      <c r="E21" s="116">
        <f>SUM(E12:E20)</f>
        <v>57865.922000000006</v>
      </c>
      <c r="F21" s="41"/>
      <c r="G21" s="117"/>
    </row>
    <row r="22" spans="1:7">
      <c r="A22" s="5"/>
      <c r="B22" s="5"/>
      <c r="C22" s="5"/>
      <c r="D22" s="5"/>
      <c r="E22" s="6"/>
      <c r="F22" s="6"/>
    </row>
    <row r="23" spans="1:7" ht="31.5" customHeight="1">
      <c r="A23" s="194" t="s">
        <v>421</v>
      </c>
      <c r="B23" s="194"/>
      <c r="C23" s="194"/>
      <c r="D23" s="194"/>
      <c r="E23" s="194"/>
      <c r="F23" s="101"/>
    </row>
    <row r="24" spans="1:7">
      <c r="A24" s="5"/>
      <c r="B24" s="5"/>
      <c r="C24" s="5"/>
      <c r="D24" s="5"/>
      <c r="E24" s="6"/>
      <c r="F24" s="6"/>
    </row>
    <row r="25" spans="1:7" ht="33" customHeight="1">
      <c r="A25" s="194" t="s">
        <v>422</v>
      </c>
      <c r="B25" s="194"/>
      <c r="C25" s="194"/>
      <c r="D25" s="194"/>
      <c r="E25" s="194"/>
      <c r="F25" s="101"/>
    </row>
    <row r="26" spans="1:7">
      <c r="A26" s="5"/>
      <c r="B26" s="5"/>
      <c r="C26" s="5"/>
      <c r="D26" s="5"/>
      <c r="E26" s="6"/>
      <c r="F26" s="6"/>
    </row>
    <row r="27" spans="1:7" ht="30" customHeight="1">
      <c r="A27" s="194" t="s">
        <v>114</v>
      </c>
      <c r="B27" s="194"/>
      <c r="C27" s="194"/>
      <c r="D27" s="194"/>
      <c r="E27" s="194"/>
      <c r="F27" s="102"/>
    </row>
    <row r="28" spans="1:7">
      <c r="A28" s="138"/>
      <c r="B28" s="138"/>
      <c r="C28" s="138"/>
      <c r="D28" s="138"/>
      <c r="E28" s="138"/>
      <c r="F28" s="6"/>
    </row>
    <row r="29" spans="1:7" ht="28.5" customHeight="1">
      <c r="A29" s="194" t="s">
        <v>24</v>
      </c>
      <c r="B29" s="194"/>
      <c r="C29" s="194"/>
      <c r="D29" s="194"/>
      <c r="E29" s="194"/>
      <c r="F29" s="101"/>
    </row>
    <row r="30" spans="1:7">
      <c r="A30" s="5"/>
      <c r="B30" s="5"/>
      <c r="C30" s="5"/>
      <c r="D30" s="5"/>
      <c r="E30" s="6"/>
      <c r="F30" s="6"/>
    </row>
    <row r="31" spans="1:7">
      <c r="A31" s="5"/>
      <c r="B31" s="5"/>
      <c r="C31" s="5"/>
      <c r="D31" s="5"/>
      <c r="E31" s="6"/>
      <c r="F31" s="6"/>
    </row>
    <row r="32" spans="1:7">
      <c r="A32" s="200" t="s">
        <v>25</v>
      </c>
      <c r="B32" s="200"/>
      <c r="C32" s="200"/>
      <c r="D32" s="200"/>
      <c r="E32" s="200"/>
      <c r="F32" s="103"/>
    </row>
    <row r="33" spans="1:6">
      <c r="A33" s="5"/>
      <c r="B33" s="5"/>
      <c r="C33" s="5"/>
      <c r="D33" s="5"/>
      <c r="E33" s="6"/>
      <c r="F33" s="6"/>
    </row>
    <row r="34" spans="1:6">
      <c r="A34" s="5" t="s">
        <v>26</v>
      </c>
      <c r="B34" s="5" t="s">
        <v>27</v>
      </c>
      <c r="C34" s="5"/>
      <c r="D34" s="5"/>
      <c r="E34" s="6" t="s">
        <v>28</v>
      </c>
      <c r="F34" s="6"/>
    </row>
    <row r="35" spans="1:6">
      <c r="A35" s="5"/>
      <c r="B35" s="198" t="s">
        <v>29</v>
      </c>
      <c r="C35" s="198"/>
      <c r="D35" s="198"/>
      <c r="E35" s="6" t="s">
        <v>30</v>
      </c>
      <c r="F35" s="6"/>
    </row>
    <row r="36" spans="1:6">
      <c r="A36" s="5"/>
      <c r="B36" s="5"/>
      <c r="C36" s="5"/>
      <c r="D36" s="5"/>
      <c r="E36" s="6"/>
      <c r="F36" s="6"/>
    </row>
    <row r="37" spans="1:6">
      <c r="A37" s="5"/>
      <c r="B37" s="5"/>
      <c r="C37" s="5"/>
      <c r="D37" s="5"/>
      <c r="E37" s="6"/>
      <c r="F37" s="6"/>
    </row>
    <row r="38" spans="1:6">
      <c r="A38" s="5" t="s">
        <v>31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198" t="s">
        <v>29</v>
      </c>
      <c r="C39" s="198"/>
      <c r="D39" s="198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63" spans="1:1">
      <c r="A63" t="s">
        <v>123</v>
      </c>
    </row>
  </sheetData>
  <mergeCells count="12">
    <mergeCell ref="B39:D39"/>
    <mergeCell ref="A1:E1"/>
    <mergeCell ref="A2:E2"/>
    <mergeCell ref="D4:E4"/>
    <mergeCell ref="A7:E7"/>
    <mergeCell ref="A9:E9"/>
    <mergeCell ref="A23:E23"/>
    <mergeCell ref="A25:E25"/>
    <mergeCell ref="A27:E27"/>
    <mergeCell ref="A29:E29"/>
    <mergeCell ref="A32:E32"/>
    <mergeCell ref="B35:D35"/>
  </mergeCells>
  <pageMargins left="0.24" right="0.21" top="0.4" bottom="0.32" header="0.3" footer="0.2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5"/>
  <sheetViews>
    <sheetView topLeftCell="A15" workbookViewId="0">
      <selection activeCell="F20" sqref="F20:I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5" width="17.28515625" style="20" customWidth="1"/>
    <col min="7" max="7" width="9.140625" customWidth="1"/>
  </cols>
  <sheetData>
    <row r="1" spans="1:7" ht="15.75">
      <c r="A1" s="195" t="s">
        <v>0</v>
      </c>
      <c r="B1" s="195"/>
      <c r="C1" s="195"/>
      <c r="D1" s="195"/>
      <c r="E1" s="195"/>
    </row>
    <row r="2" spans="1:7" ht="36" customHeight="1">
      <c r="A2" s="196" t="s">
        <v>1</v>
      </c>
      <c r="B2" s="196"/>
      <c r="C2" s="196"/>
      <c r="D2" s="196"/>
      <c r="E2" s="196"/>
    </row>
    <row r="3" spans="1:7">
      <c r="A3" s="1"/>
      <c r="B3" s="1"/>
      <c r="C3" s="1"/>
      <c r="D3" s="1"/>
      <c r="E3" s="2"/>
    </row>
    <row r="4" spans="1:7" ht="15" customHeight="1">
      <c r="A4" s="25" t="s">
        <v>2</v>
      </c>
      <c r="B4" s="1"/>
      <c r="C4" s="1"/>
      <c r="D4" s="197" t="s">
        <v>125</v>
      </c>
      <c r="E4" s="197"/>
    </row>
    <row r="5" spans="1:7">
      <c r="A5" s="1"/>
      <c r="B5" s="1"/>
      <c r="C5" s="1"/>
      <c r="D5" s="1"/>
      <c r="E5" s="2"/>
    </row>
    <row r="6" spans="1:7">
      <c r="A6" s="1"/>
      <c r="B6" s="1"/>
      <c r="C6" s="1"/>
      <c r="D6" s="1"/>
      <c r="E6" s="2"/>
    </row>
    <row r="7" spans="1:7" ht="112.5" customHeight="1">
      <c r="A7" s="194" t="s">
        <v>140</v>
      </c>
      <c r="B7" s="194"/>
      <c r="C7" s="194"/>
      <c r="D7" s="194"/>
      <c r="E7" s="194"/>
    </row>
    <row r="8" spans="1:7">
      <c r="A8" s="3"/>
      <c r="B8" s="3"/>
      <c r="C8" s="3"/>
      <c r="D8" s="3"/>
      <c r="E8" s="4"/>
    </row>
    <row r="9" spans="1:7" ht="45.75" customHeight="1">
      <c r="A9" s="194" t="s">
        <v>129</v>
      </c>
      <c r="B9" s="194"/>
      <c r="C9" s="194"/>
      <c r="D9" s="194"/>
      <c r="E9" s="194"/>
    </row>
    <row r="10" spans="1:7" ht="15.75" thickBot="1">
      <c r="A10" s="5"/>
      <c r="B10" s="5"/>
      <c r="C10" s="5"/>
      <c r="D10" s="5"/>
      <c r="E10" s="6"/>
      <c r="G10">
        <v>403.6</v>
      </c>
    </row>
    <row r="11" spans="1:7" ht="91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</row>
    <row r="12" spans="1:7" ht="51">
      <c r="A12" s="14" t="s">
        <v>10</v>
      </c>
      <c r="B12" s="11" t="s">
        <v>11</v>
      </c>
      <c r="C12" s="11" t="s">
        <v>12</v>
      </c>
      <c r="D12" s="12">
        <v>0.2</v>
      </c>
      <c r="E12" s="13">
        <v>1950</v>
      </c>
    </row>
    <row r="13" spans="1:7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D13*12*G10</f>
        <v>2663.76</v>
      </c>
    </row>
    <row r="14" spans="1:7" ht="51">
      <c r="A14" s="14" t="s">
        <v>13</v>
      </c>
      <c r="B14" s="11" t="s">
        <v>11</v>
      </c>
      <c r="C14" s="11" t="s">
        <v>14</v>
      </c>
      <c r="D14" s="12">
        <v>0.65</v>
      </c>
      <c r="E14" s="13">
        <v>3551.2</v>
      </c>
    </row>
    <row r="15" spans="1:7" ht="42" customHeight="1">
      <c r="A15" s="14" t="s">
        <v>15</v>
      </c>
      <c r="B15" s="11" t="s">
        <v>16</v>
      </c>
      <c r="C15" s="11" t="s">
        <v>8</v>
      </c>
      <c r="D15" s="11">
        <v>5.65</v>
      </c>
      <c r="E15" s="13">
        <f>D15*12*G10</f>
        <v>27364.080000000005</v>
      </c>
    </row>
    <row r="16" spans="1:7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D16*12*G10</f>
        <v>12011.136</v>
      </c>
    </row>
    <row r="17" spans="1:11">
      <c r="A17" s="14" t="s">
        <v>36</v>
      </c>
      <c r="B17" s="11"/>
      <c r="C17" s="11" t="s">
        <v>8</v>
      </c>
      <c r="D17" s="12">
        <v>0.49</v>
      </c>
      <c r="E17" s="13">
        <f>D17*12*G10</f>
        <v>2373.1680000000001</v>
      </c>
    </row>
    <row r="18" spans="1:11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D18*12*G10</f>
        <v>3583.9679999999998</v>
      </c>
    </row>
    <row r="19" spans="1:11" ht="25.5">
      <c r="A19" s="14" t="s">
        <v>20</v>
      </c>
      <c r="B19" s="11" t="s">
        <v>19</v>
      </c>
      <c r="C19" s="11" t="s">
        <v>8</v>
      </c>
      <c r="D19" s="15">
        <v>0.41</v>
      </c>
      <c r="E19" s="13">
        <f>D19*12*G10</f>
        <v>1985.712</v>
      </c>
    </row>
    <row r="20" spans="1:11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1547.07</v>
      </c>
      <c r="G20" s="117"/>
    </row>
    <row r="21" spans="1:11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8241.59</v>
      </c>
      <c r="G21" s="117"/>
    </row>
    <row r="22" spans="1:11" ht="15" customHeight="1">
      <c r="A22" s="21" t="s">
        <v>274</v>
      </c>
      <c r="B22" s="24"/>
      <c r="C22" s="22"/>
      <c r="D22" s="22"/>
      <c r="E22" s="23">
        <v>243</v>
      </c>
      <c r="I22" s="117"/>
    </row>
    <row r="23" spans="1:11" ht="26.25" customHeight="1">
      <c r="A23" s="21" t="s">
        <v>319</v>
      </c>
      <c r="B23" s="24"/>
      <c r="C23" s="22"/>
      <c r="D23" s="22"/>
      <c r="E23" s="23">
        <v>14839.1</v>
      </c>
      <c r="I23" s="117"/>
    </row>
    <row r="24" spans="1:11" ht="19.5" thickBot="1">
      <c r="A24" s="16" t="s">
        <v>35</v>
      </c>
      <c r="B24" s="17"/>
      <c r="C24" s="17"/>
      <c r="D24" s="18"/>
      <c r="E24" s="116">
        <f>SUM(E12:E23)</f>
        <v>80353.784000000014</v>
      </c>
      <c r="G24" s="117"/>
    </row>
    <row r="25" spans="1:11">
      <c r="A25" s="5"/>
      <c r="B25" s="5"/>
      <c r="C25" s="5"/>
      <c r="D25" s="5"/>
      <c r="E25" s="6"/>
    </row>
    <row r="26" spans="1:11" ht="31.5" customHeight="1">
      <c r="A26" s="194" t="s">
        <v>330</v>
      </c>
      <c r="B26" s="194"/>
      <c r="C26" s="194"/>
      <c r="D26" s="194"/>
      <c r="E26" s="194"/>
      <c r="K26" s="117"/>
    </row>
    <row r="27" spans="1:11">
      <c r="A27" s="5"/>
      <c r="B27" s="5"/>
      <c r="C27" s="5"/>
      <c r="D27" s="5"/>
      <c r="E27" s="6"/>
    </row>
    <row r="28" spans="1:11" ht="31.5" customHeight="1">
      <c r="A28" s="194" t="s">
        <v>329</v>
      </c>
      <c r="B28" s="194"/>
      <c r="C28" s="194"/>
      <c r="D28" s="194"/>
      <c r="E28" s="194"/>
    </row>
    <row r="29" spans="1:11">
      <c r="A29" s="119"/>
      <c r="B29" s="119"/>
      <c r="C29" s="119"/>
      <c r="D29" s="119"/>
      <c r="E29" s="119"/>
    </row>
    <row r="30" spans="1:11" ht="32.25" customHeight="1">
      <c r="A30" s="194" t="s">
        <v>114</v>
      </c>
      <c r="B30" s="194"/>
      <c r="C30" s="194"/>
      <c r="D30" s="194"/>
      <c r="E30" s="194"/>
    </row>
    <row r="31" spans="1:11">
      <c r="A31" s="5"/>
      <c r="B31" s="5"/>
      <c r="C31" s="5"/>
      <c r="D31" s="5"/>
      <c r="E31" s="6"/>
    </row>
    <row r="32" spans="1:11">
      <c r="A32" s="199" t="s">
        <v>52</v>
      </c>
      <c r="B32" s="199"/>
      <c r="C32" s="199"/>
      <c r="D32" s="199"/>
      <c r="E32" s="199"/>
    </row>
    <row r="33" spans="1:5">
      <c r="A33" s="5"/>
      <c r="B33" s="5"/>
      <c r="C33" s="5"/>
      <c r="D33" s="5"/>
      <c r="E33" s="6"/>
    </row>
    <row r="34" spans="1:5" ht="28.5" customHeight="1">
      <c r="A34" s="194" t="s">
        <v>24</v>
      </c>
      <c r="B34" s="194"/>
      <c r="C34" s="194"/>
      <c r="D34" s="194"/>
      <c r="E34" s="194"/>
    </row>
    <row r="35" spans="1:5">
      <c r="A35" s="5"/>
      <c r="B35" s="5"/>
      <c r="C35" s="5"/>
      <c r="D35" s="5"/>
      <c r="E35" s="6"/>
    </row>
    <row r="36" spans="1:5">
      <c r="A36" s="5"/>
      <c r="B36" s="5"/>
      <c r="C36" s="5"/>
      <c r="D36" s="5"/>
      <c r="E36" s="6"/>
    </row>
    <row r="37" spans="1:5">
      <c r="A37" s="200" t="s">
        <v>25</v>
      </c>
      <c r="B37" s="200"/>
      <c r="C37" s="200"/>
      <c r="D37" s="200"/>
      <c r="E37" s="200"/>
    </row>
    <row r="38" spans="1:5">
      <c r="A38" s="5"/>
      <c r="B38" s="5"/>
      <c r="C38" s="5"/>
      <c r="D38" s="5"/>
      <c r="E38" s="6"/>
    </row>
    <row r="39" spans="1:5">
      <c r="A39" s="5" t="s">
        <v>26</v>
      </c>
      <c r="B39" s="5" t="s">
        <v>27</v>
      </c>
      <c r="C39" s="5"/>
      <c r="D39" s="5"/>
      <c r="E39" s="6" t="s">
        <v>28</v>
      </c>
    </row>
    <row r="40" spans="1:5">
      <c r="A40" s="5"/>
      <c r="B40" s="198" t="s">
        <v>29</v>
      </c>
      <c r="C40" s="198"/>
      <c r="D40" s="198"/>
      <c r="E40" s="6" t="s">
        <v>30</v>
      </c>
    </row>
    <row r="41" spans="1:5">
      <c r="A41" s="5"/>
      <c r="B41" s="5"/>
      <c r="C41" s="5"/>
      <c r="D41" s="5"/>
      <c r="E41" s="6"/>
    </row>
    <row r="42" spans="1:5">
      <c r="A42" s="5"/>
      <c r="B42" s="5"/>
      <c r="C42" s="5"/>
      <c r="D42" s="5"/>
      <c r="E42" s="6"/>
    </row>
    <row r="43" spans="1:5">
      <c r="A43" s="5" t="s">
        <v>31</v>
      </c>
      <c r="B43" s="5" t="s">
        <v>27</v>
      </c>
      <c r="C43" s="5"/>
      <c r="D43" s="5"/>
      <c r="E43" s="6" t="s">
        <v>28</v>
      </c>
    </row>
    <row r="44" spans="1:5">
      <c r="A44" s="5"/>
      <c r="B44" s="198" t="s">
        <v>29</v>
      </c>
      <c r="C44" s="198"/>
      <c r="D44" s="198"/>
      <c r="E44" s="6" t="s">
        <v>30</v>
      </c>
    </row>
    <row r="45" spans="1:5">
      <c r="A45" s="5"/>
      <c r="B45" s="5"/>
      <c r="C45" s="5"/>
      <c r="D45" s="5"/>
      <c r="E45" s="6"/>
    </row>
  </sheetData>
  <mergeCells count="13">
    <mergeCell ref="B44:D44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7:E37"/>
    <mergeCell ref="B40:D40"/>
    <mergeCell ref="A34:E34"/>
  </mergeCells>
  <pageMargins left="0.24" right="0.21" top="0.42" bottom="0.1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70"/>
  <sheetViews>
    <sheetView topLeftCell="A15" workbookViewId="0">
      <selection activeCell="F16" sqref="F16:J29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79"/>
    </row>
    <row r="2" spans="1:8" ht="36" customHeight="1">
      <c r="A2" s="196" t="s">
        <v>1</v>
      </c>
      <c r="B2" s="196"/>
      <c r="C2" s="196"/>
      <c r="D2" s="196"/>
      <c r="E2" s="196"/>
      <c r="F2" s="180"/>
    </row>
    <row r="3" spans="1:8">
      <c r="A3" s="1"/>
      <c r="B3" s="1"/>
      <c r="C3" s="1"/>
      <c r="D3" s="1"/>
      <c r="E3" s="2"/>
      <c r="F3" s="2"/>
    </row>
    <row r="4" spans="1:8" ht="15" customHeight="1">
      <c r="A4" s="182" t="s">
        <v>2</v>
      </c>
      <c r="B4" s="1"/>
      <c r="C4" s="1"/>
      <c r="D4" s="197" t="s">
        <v>125</v>
      </c>
      <c r="E4" s="197"/>
      <c r="F4" s="18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236</v>
      </c>
      <c r="B7" s="194"/>
      <c r="C7" s="194"/>
      <c r="D7" s="194"/>
      <c r="E7" s="194"/>
      <c r="F7" s="182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237</v>
      </c>
      <c r="B9" s="194"/>
      <c r="C9" s="194"/>
      <c r="D9" s="194"/>
      <c r="E9" s="194"/>
      <c r="F9" s="182"/>
    </row>
    <row r="10" spans="1:8" ht="15.75" thickBot="1">
      <c r="A10" s="5"/>
      <c r="B10" s="5"/>
      <c r="C10" s="5"/>
      <c r="D10" s="5"/>
      <c r="E10" s="6"/>
      <c r="F10" s="6"/>
      <c r="H10">
        <v>622.6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82.5" customHeight="1">
      <c r="A12" s="176" t="s">
        <v>152</v>
      </c>
      <c r="B12" s="175" t="s">
        <v>153</v>
      </c>
      <c r="C12" s="11" t="s">
        <v>8</v>
      </c>
      <c r="D12" s="188">
        <v>0.8</v>
      </c>
      <c r="E12" s="13">
        <f>D12*$H$10*3</f>
        <v>1494.2400000000002</v>
      </c>
      <c r="F12" s="39"/>
    </row>
    <row r="13" spans="1:8" ht="60">
      <c r="A13" s="176" t="s">
        <v>154</v>
      </c>
      <c r="B13" s="175" t="s">
        <v>153</v>
      </c>
      <c r="C13" s="11" t="s">
        <v>8</v>
      </c>
      <c r="D13" s="15">
        <v>0.93</v>
      </c>
      <c r="E13" s="13">
        <f>D13*$H$10*12</f>
        <v>6948.2160000000003</v>
      </c>
      <c r="F13" s="39"/>
    </row>
    <row r="14" spans="1:8" ht="51">
      <c r="A14" s="14" t="s">
        <v>10</v>
      </c>
      <c r="B14" s="11" t="s">
        <v>11</v>
      </c>
      <c r="C14" s="11" t="s">
        <v>12</v>
      </c>
      <c r="D14" s="12" t="s">
        <v>299</v>
      </c>
      <c r="E14" s="13">
        <f>0.1*$H$10*3+0.48*9*H10</f>
        <v>2876.4120000000003</v>
      </c>
      <c r="F14" s="40"/>
    </row>
    <row r="15" spans="1:8" ht="51">
      <c r="A15" s="14" t="s">
        <v>37</v>
      </c>
      <c r="B15" s="11" t="s">
        <v>9</v>
      </c>
      <c r="C15" s="11" t="s">
        <v>8</v>
      </c>
      <c r="D15" s="12">
        <v>1.04</v>
      </c>
      <c r="E15" s="13">
        <f>D15*$H$10*12</f>
        <v>7770.0480000000007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>
        <v>0.31</v>
      </c>
      <c r="E16" s="13">
        <v>1339.38</v>
      </c>
      <c r="F16" s="40"/>
      <c r="G16" s="117"/>
    </row>
    <row r="17" spans="1:7" ht="42" customHeight="1">
      <c r="A17" s="14" t="s">
        <v>15</v>
      </c>
      <c r="B17" s="11" t="s">
        <v>16</v>
      </c>
      <c r="C17" s="11" t="s">
        <v>8</v>
      </c>
      <c r="D17" s="11" t="s">
        <v>300</v>
      </c>
      <c r="E17" s="13">
        <f>4.07*$H$10*3+4.32*9*H10</f>
        <v>31808.634000000005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2.48</v>
      </c>
      <c r="E18" s="13">
        <f>D18*$H$10*12</f>
        <v>18528.576000000001</v>
      </c>
      <c r="F18" s="40"/>
    </row>
    <row r="19" spans="1:7">
      <c r="A19" s="14" t="s">
        <v>36</v>
      </c>
      <c r="B19" s="11"/>
      <c r="C19" s="11" t="s">
        <v>8</v>
      </c>
      <c r="D19" s="12">
        <v>0.12</v>
      </c>
      <c r="E19" s="13">
        <v>747.6</v>
      </c>
      <c r="F19" s="40"/>
      <c r="G19" s="117"/>
    </row>
    <row r="20" spans="1:7" ht="25.5">
      <c r="A20" s="14" t="s">
        <v>18</v>
      </c>
      <c r="B20" s="11" t="s">
        <v>19</v>
      </c>
      <c r="C20" s="11" t="s">
        <v>8</v>
      </c>
      <c r="D20" s="12" t="s">
        <v>247</v>
      </c>
      <c r="E20" s="13">
        <f>0.81*$H$10*3+0.89*9*H10</f>
        <v>6499.9439999999995</v>
      </c>
      <c r="F20" s="40"/>
      <c r="G20" s="117"/>
    </row>
    <row r="21" spans="1:7" ht="25.5">
      <c r="A21" s="14" t="s">
        <v>96</v>
      </c>
      <c r="B21" s="11" t="s">
        <v>19</v>
      </c>
      <c r="C21" s="11" t="s">
        <v>8</v>
      </c>
      <c r="D21" s="84" t="s">
        <v>248</v>
      </c>
      <c r="E21" s="13">
        <f>0.45*$H$10*3+0.5*9*H10</f>
        <v>3642.21</v>
      </c>
      <c r="F21" s="40"/>
      <c r="G21" s="117"/>
    </row>
    <row r="22" spans="1:7" ht="25.5">
      <c r="A22" s="14" t="s">
        <v>21</v>
      </c>
      <c r="B22" s="11" t="s">
        <v>19</v>
      </c>
      <c r="C22" s="11" t="s">
        <v>8</v>
      </c>
      <c r="D22" s="11" t="s">
        <v>249</v>
      </c>
      <c r="E22" s="13">
        <v>2383.5</v>
      </c>
      <c r="F22" s="40"/>
      <c r="G22" s="117"/>
    </row>
    <row r="23" spans="1:7" ht="26.25" customHeight="1">
      <c r="A23" s="14" t="s">
        <v>22</v>
      </c>
      <c r="B23" s="11" t="s">
        <v>17</v>
      </c>
      <c r="C23" s="11" t="s">
        <v>8</v>
      </c>
      <c r="D23" s="11" t="s">
        <v>301</v>
      </c>
      <c r="E23" s="13">
        <v>12697.31</v>
      </c>
      <c r="F23" s="40"/>
      <c r="G23" s="117"/>
    </row>
    <row r="24" spans="1:7">
      <c r="A24" s="21" t="s">
        <v>297</v>
      </c>
      <c r="B24" s="22"/>
      <c r="C24" s="22"/>
      <c r="D24" s="22"/>
      <c r="E24" s="23">
        <v>13505.52</v>
      </c>
      <c r="F24" s="40"/>
    </row>
    <row r="25" spans="1:7">
      <c r="A25" s="21" t="s">
        <v>298</v>
      </c>
      <c r="B25" s="22"/>
      <c r="C25" s="22"/>
      <c r="D25" s="22"/>
      <c r="E25" s="23">
        <v>671.52</v>
      </c>
      <c r="F25" s="40"/>
    </row>
    <row r="26" spans="1:7">
      <c r="A26" s="21" t="s">
        <v>296</v>
      </c>
      <c r="B26" s="22"/>
      <c r="C26" s="22"/>
      <c r="D26" s="22"/>
      <c r="E26" s="23">
        <v>656</v>
      </c>
      <c r="F26" s="40"/>
    </row>
    <row r="27" spans="1:7" ht="25.5">
      <c r="A27" s="21" t="s">
        <v>319</v>
      </c>
      <c r="B27" s="22"/>
      <c r="C27" s="22"/>
      <c r="D27" s="22"/>
      <c r="E27" s="23">
        <v>22891.040000000001</v>
      </c>
      <c r="F27" s="40"/>
    </row>
    <row r="28" spans="1:7" ht="19.5" thickBot="1">
      <c r="A28" s="16" t="s">
        <v>35</v>
      </c>
      <c r="B28" s="17"/>
      <c r="C28" s="17"/>
      <c r="D28" s="85"/>
      <c r="E28" s="116">
        <f>SUM(E12:E27)</f>
        <v>134460.15000000002</v>
      </c>
      <c r="F28" s="41"/>
      <c r="G28" s="117"/>
    </row>
    <row r="29" spans="1:7">
      <c r="A29" s="5"/>
      <c r="B29" s="5"/>
      <c r="C29" s="5"/>
      <c r="D29" s="5"/>
      <c r="E29" s="6"/>
      <c r="F29" s="6"/>
    </row>
    <row r="30" spans="1:7" ht="36.75" customHeight="1">
      <c r="A30" s="194" t="s">
        <v>424</v>
      </c>
      <c r="B30" s="194"/>
      <c r="C30" s="194"/>
      <c r="D30" s="194"/>
      <c r="E30" s="194"/>
      <c r="F30" s="182"/>
    </row>
    <row r="31" spans="1:7">
      <c r="A31" s="5"/>
      <c r="B31" s="5"/>
      <c r="C31" s="5"/>
      <c r="D31" s="5"/>
      <c r="E31" s="6"/>
      <c r="F31" s="6"/>
    </row>
    <row r="32" spans="1:7" ht="31.5" customHeight="1">
      <c r="A32" s="194" t="s">
        <v>423</v>
      </c>
      <c r="B32" s="194"/>
      <c r="C32" s="194"/>
      <c r="D32" s="194"/>
      <c r="E32" s="194"/>
      <c r="F32" s="182"/>
    </row>
    <row r="33" spans="1:6">
      <c r="A33" s="5"/>
      <c r="B33" s="5"/>
      <c r="C33" s="5"/>
      <c r="D33" s="5"/>
      <c r="E33" s="6"/>
      <c r="F33" s="6"/>
    </row>
    <row r="34" spans="1:6" ht="31.5" customHeight="1">
      <c r="A34" s="194" t="s">
        <v>114</v>
      </c>
      <c r="B34" s="194"/>
      <c r="C34" s="194"/>
      <c r="D34" s="194"/>
      <c r="E34" s="194"/>
      <c r="F34" s="183"/>
    </row>
    <row r="35" spans="1:6">
      <c r="A35" s="182"/>
      <c r="B35" s="182"/>
      <c r="C35" s="182"/>
      <c r="D35" s="182"/>
      <c r="E35" s="182"/>
      <c r="F35" s="6"/>
    </row>
    <row r="36" spans="1:6" ht="28.5" customHeight="1">
      <c r="A36" s="194" t="s">
        <v>24</v>
      </c>
      <c r="B36" s="194"/>
      <c r="C36" s="194"/>
      <c r="D36" s="194"/>
      <c r="E36" s="194"/>
      <c r="F36" s="182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200" t="s">
        <v>25</v>
      </c>
      <c r="B39" s="200"/>
      <c r="C39" s="200"/>
      <c r="D39" s="200"/>
      <c r="E39" s="200"/>
      <c r="F39" s="184"/>
    </row>
    <row r="40" spans="1:6">
      <c r="A40" s="5"/>
      <c r="B40" s="5"/>
      <c r="C40" s="5"/>
      <c r="D40" s="5"/>
      <c r="E40" s="6"/>
      <c r="F40" s="6"/>
    </row>
    <row r="41" spans="1:6">
      <c r="A41" s="5" t="s">
        <v>26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44" spans="1:6">
      <c r="A44" s="5"/>
      <c r="B44" s="5"/>
      <c r="C44" s="5"/>
      <c r="D44" s="5"/>
      <c r="E44" s="6"/>
      <c r="F44" s="6"/>
    </row>
    <row r="45" spans="1:6">
      <c r="A45" s="5" t="s">
        <v>31</v>
      </c>
      <c r="B45" s="5" t="s">
        <v>27</v>
      </c>
      <c r="C45" s="5"/>
      <c r="D45" s="5"/>
      <c r="E45" s="6" t="s">
        <v>28</v>
      </c>
      <c r="F45" s="6"/>
    </row>
    <row r="46" spans="1:6">
      <c r="A46" s="5"/>
      <c r="B46" s="198" t="s">
        <v>29</v>
      </c>
      <c r="C46" s="198"/>
      <c r="D46" s="198"/>
      <c r="E46" s="6" t="s">
        <v>30</v>
      </c>
      <c r="F46" s="6"/>
    </row>
    <row r="47" spans="1:6">
      <c r="A47" s="5"/>
      <c r="B47" s="5"/>
      <c r="C47" s="5"/>
      <c r="D47" s="5"/>
      <c r="E47" s="6"/>
      <c r="F47" s="6"/>
    </row>
    <row r="70" spans="1:1">
      <c r="A70" t="s">
        <v>123</v>
      </c>
    </row>
  </sheetData>
  <mergeCells count="12">
    <mergeCell ref="B46:D46"/>
    <mergeCell ref="A1:E1"/>
    <mergeCell ref="A2:E2"/>
    <mergeCell ref="D4:E4"/>
    <mergeCell ref="A7:E7"/>
    <mergeCell ref="A9:E9"/>
    <mergeCell ref="A30:E30"/>
    <mergeCell ref="A32:E32"/>
    <mergeCell ref="A34:E34"/>
    <mergeCell ref="A36:E36"/>
    <mergeCell ref="A39:E39"/>
    <mergeCell ref="B42:D42"/>
  </mergeCells>
  <pageMargins left="0.24" right="0.21" top="0.4" bottom="0.32" header="0.3" footer="0.2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65"/>
  <sheetViews>
    <sheetView topLeftCell="A13" workbookViewId="0">
      <selection activeCell="F16" sqref="F16:H2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215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101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421.2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0.22</v>
      </c>
      <c r="E12" s="13">
        <f t="shared" ref="E12:E19" si="0">D12*$H$10*12</f>
        <v>1111.9680000000001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si="0"/>
        <v>2779.92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0.65</v>
      </c>
      <c r="E14" s="13">
        <f t="shared" si="0"/>
        <v>3285.3600000000006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6.27</v>
      </c>
      <c r="E15" s="13">
        <f t="shared" si="0"/>
        <v>31691.087999999996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12534.912</v>
      </c>
      <c r="F16" s="40"/>
    </row>
    <row r="17" spans="1:7">
      <c r="A17" s="14" t="s">
        <v>36</v>
      </c>
      <c r="B17" s="11"/>
      <c r="C17" s="11" t="s">
        <v>8</v>
      </c>
      <c r="D17" s="12">
        <v>0.13</v>
      </c>
      <c r="E17" s="13">
        <v>709.8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3740.2559999999999</v>
      </c>
      <c r="F18" s="40"/>
    </row>
    <row r="19" spans="1:7" ht="25.5">
      <c r="A19" s="14" t="s">
        <v>96</v>
      </c>
      <c r="B19" s="11" t="s">
        <v>19</v>
      </c>
      <c r="C19" s="11" t="s">
        <v>8</v>
      </c>
      <c r="D19" s="84">
        <v>0.41</v>
      </c>
      <c r="E19" s="13">
        <f t="shared" si="0"/>
        <v>2072.3039999999996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1614.54</v>
      </c>
      <c r="F20" s="40"/>
      <c r="G20" s="117"/>
    </row>
    <row r="21" spans="1:7" ht="26.25" customHeight="1">
      <c r="A21" s="14" t="s">
        <v>22</v>
      </c>
      <c r="B21" s="11" t="s">
        <v>17</v>
      </c>
      <c r="C21" s="11" t="s">
        <v>8</v>
      </c>
      <c r="D21" s="11">
        <v>0.53</v>
      </c>
      <c r="E21" s="13">
        <v>8600.99</v>
      </c>
      <c r="F21" s="40"/>
      <c r="G21" s="117"/>
    </row>
    <row r="22" spans="1:7" ht="26.25" customHeight="1">
      <c r="A22" s="21" t="s">
        <v>319</v>
      </c>
      <c r="B22" s="22"/>
      <c r="C22" s="22"/>
      <c r="D22" s="22"/>
      <c r="E22" s="23">
        <v>15486.2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83627.337999999989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6.75" customHeight="1">
      <c r="A25" s="194" t="s">
        <v>426</v>
      </c>
      <c r="B25" s="194"/>
      <c r="C25" s="194"/>
      <c r="D25" s="194"/>
      <c r="E25" s="194"/>
      <c r="F25" s="101"/>
    </row>
    <row r="26" spans="1:7">
      <c r="A26" s="5"/>
      <c r="B26" s="5"/>
      <c r="C26" s="5"/>
      <c r="D26" s="5"/>
      <c r="E26" s="6"/>
      <c r="F26" s="6"/>
    </row>
    <row r="27" spans="1:7" ht="31.5" customHeight="1">
      <c r="A27" s="194" t="s">
        <v>425</v>
      </c>
      <c r="B27" s="194"/>
      <c r="C27" s="194"/>
      <c r="D27" s="194"/>
      <c r="E27" s="194"/>
      <c r="F27" s="101"/>
    </row>
    <row r="28" spans="1:7">
      <c r="A28" s="5"/>
      <c r="B28" s="5"/>
      <c r="C28" s="5"/>
      <c r="D28" s="5"/>
      <c r="E28" s="6"/>
      <c r="F28" s="6"/>
    </row>
    <row r="29" spans="1:7" ht="31.5" customHeight="1">
      <c r="A29" s="194" t="s">
        <v>114</v>
      </c>
      <c r="B29" s="194"/>
      <c r="C29" s="194"/>
      <c r="D29" s="194"/>
      <c r="E29" s="194"/>
      <c r="F29" s="102"/>
    </row>
    <row r="30" spans="1:7">
      <c r="A30" s="138"/>
      <c r="B30" s="138"/>
      <c r="C30" s="138"/>
      <c r="D30" s="138"/>
      <c r="E30" s="138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01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5" spans="1:1">
      <c r="A65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68"/>
  <sheetViews>
    <sheetView topLeftCell="A12" workbookViewId="0">
      <selection activeCell="F12" sqref="F12:I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216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102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397.1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0.16</v>
      </c>
      <c r="E12" s="13">
        <v>1200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2620.8600000000006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0.1</v>
      </c>
      <c r="E14" s="13">
        <f t="shared" si="0"/>
        <v>476.5200000000001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8.4</v>
      </c>
      <c r="E15" s="13">
        <f t="shared" si="0"/>
        <v>40027.680000000008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10578.744000000002</v>
      </c>
      <c r="F16" s="40"/>
    </row>
    <row r="17" spans="1:7">
      <c r="A17" s="14" t="s">
        <v>36</v>
      </c>
      <c r="B17" s="11"/>
      <c r="C17" s="11" t="s">
        <v>8</v>
      </c>
      <c r="D17" s="12">
        <v>0.11</v>
      </c>
      <c r="E17" s="13">
        <f t="shared" si="0"/>
        <v>524.17200000000003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3526.2479999999996</v>
      </c>
      <c r="F18" s="40"/>
    </row>
    <row r="19" spans="1:7" ht="25.5">
      <c r="A19" s="14" t="s">
        <v>96</v>
      </c>
      <c r="B19" s="11" t="s">
        <v>19</v>
      </c>
      <c r="C19" s="11" t="s">
        <v>8</v>
      </c>
      <c r="D19" s="84">
        <v>0.41</v>
      </c>
      <c r="E19" s="13">
        <f t="shared" si="0"/>
        <v>1953.732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1522.18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8108.88</v>
      </c>
      <c r="F21" s="40"/>
      <c r="G21" s="117"/>
    </row>
    <row r="22" spans="1:7">
      <c r="A22" s="21" t="s">
        <v>302</v>
      </c>
      <c r="B22" s="22"/>
      <c r="C22" s="11"/>
      <c r="D22" s="22"/>
      <c r="E22" s="13">
        <v>719</v>
      </c>
      <c r="F22" s="40"/>
      <c r="G22" s="117"/>
    </row>
    <row r="23" spans="1:7" ht="25.5">
      <c r="A23" s="21" t="s">
        <v>319</v>
      </c>
      <c r="B23" s="22"/>
      <c r="C23" s="22"/>
      <c r="D23" s="22"/>
      <c r="E23" s="23">
        <v>14600.12</v>
      </c>
      <c r="F23" s="40"/>
      <c r="G23" s="117"/>
    </row>
    <row r="24" spans="1:7" ht="19.5" thickBot="1">
      <c r="A24" s="16" t="s">
        <v>35</v>
      </c>
      <c r="B24" s="17"/>
      <c r="C24" s="17"/>
      <c r="D24" s="85"/>
      <c r="E24" s="116">
        <f>SUM(E12:E23)</f>
        <v>85858.136000000013</v>
      </c>
      <c r="F24" s="41"/>
    </row>
    <row r="25" spans="1:7">
      <c r="A25" s="5"/>
      <c r="B25" s="5"/>
      <c r="C25" s="5"/>
      <c r="D25" s="5"/>
      <c r="E25" s="6"/>
      <c r="F25" s="6"/>
    </row>
    <row r="26" spans="1:7" ht="31.5" customHeight="1">
      <c r="A26" s="194" t="s">
        <v>427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194" t="s">
        <v>428</v>
      </c>
      <c r="B28" s="194"/>
      <c r="C28" s="194"/>
      <c r="D28" s="194"/>
      <c r="E28" s="194"/>
      <c r="F28" s="101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194" t="s">
        <v>114</v>
      </c>
      <c r="B30" s="194"/>
      <c r="C30" s="194"/>
      <c r="D30" s="194"/>
      <c r="E30" s="194"/>
      <c r="F30" s="102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68" spans="1:1">
      <c r="A68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H66"/>
  <sheetViews>
    <sheetView topLeftCell="A13" workbookViewId="0">
      <selection activeCell="F16" sqref="F16:G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217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103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376.8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0.5</v>
      </c>
      <c r="E12" s="13">
        <f>D12*$H$10*12</f>
        <v>2260.8000000000002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8" si="0">D13*$H$10*12</f>
        <v>4702.4639999999999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0.35</v>
      </c>
      <c r="E14" s="13">
        <f t="shared" si="0"/>
        <v>1582.56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5.48</v>
      </c>
      <c r="E15" s="13">
        <f t="shared" si="0"/>
        <v>24778.368000000002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11213.568000000001</v>
      </c>
      <c r="F16" s="40"/>
    </row>
    <row r="17" spans="1:7">
      <c r="A17" s="14" t="s">
        <v>36</v>
      </c>
      <c r="B17" s="11"/>
      <c r="C17" s="11" t="s">
        <v>8</v>
      </c>
      <c r="D17" s="12">
        <v>0.15</v>
      </c>
      <c r="E17" s="13">
        <v>694.68</v>
      </c>
      <c r="F17" s="40"/>
      <c r="G17" s="117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3662.4960000000001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0.31</v>
      </c>
      <c r="E19" s="13">
        <v>1444.36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7694.33</v>
      </c>
      <c r="F20" s="40"/>
      <c r="G20" s="117"/>
    </row>
    <row r="21" spans="1:7">
      <c r="A21" s="21" t="s">
        <v>263</v>
      </c>
      <c r="B21" s="22"/>
      <c r="C21" s="11"/>
      <c r="D21" s="22"/>
      <c r="E21" s="13">
        <v>3620</v>
      </c>
      <c r="F21" s="40"/>
    </row>
    <row r="22" spans="1:7">
      <c r="A22" s="21" t="s">
        <v>284</v>
      </c>
      <c r="B22" s="22"/>
      <c r="C22" s="11"/>
      <c r="D22" s="22"/>
      <c r="E22" s="13">
        <v>198</v>
      </c>
      <c r="F22" s="40"/>
    </row>
    <row r="23" spans="1:7" ht="19.5" thickBot="1">
      <c r="A23" s="16" t="s">
        <v>35</v>
      </c>
      <c r="B23" s="17"/>
      <c r="C23" s="17"/>
      <c r="D23" s="85"/>
      <c r="E23" s="32">
        <f>SUM(E12:E22)</f>
        <v>61851.626000000004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0.75" customHeight="1">
      <c r="A25" s="194" t="s">
        <v>429</v>
      </c>
      <c r="B25" s="194"/>
      <c r="C25" s="194"/>
      <c r="D25" s="194"/>
      <c r="E25" s="194"/>
      <c r="F25" s="101"/>
    </row>
    <row r="26" spans="1:7">
      <c r="A26" s="5"/>
      <c r="B26" s="5"/>
      <c r="C26" s="5"/>
      <c r="D26" s="5"/>
      <c r="E26" s="6"/>
      <c r="F26" s="6"/>
    </row>
    <row r="27" spans="1:7" ht="33" customHeight="1">
      <c r="A27" s="194" t="s">
        <v>430</v>
      </c>
      <c r="B27" s="194"/>
      <c r="C27" s="194"/>
      <c r="D27" s="194"/>
      <c r="E27" s="194"/>
      <c r="F27" s="101"/>
    </row>
    <row r="28" spans="1:7">
      <c r="A28" s="5"/>
      <c r="B28" s="5"/>
      <c r="C28" s="5"/>
      <c r="D28" s="5"/>
      <c r="E28" s="6"/>
      <c r="F28" s="6"/>
    </row>
    <row r="29" spans="1:7" ht="33" customHeight="1">
      <c r="A29" s="194" t="s">
        <v>114</v>
      </c>
      <c r="B29" s="194"/>
      <c r="C29" s="194"/>
      <c r="D29" s="194"/>
      <c r="E29" s="194"/>
      <c r="F29" s="102"/>
    </row>
    <row r="30" spans="1:7">
      <c r="A30" s="138"/>
      <c r="B30" s="138"/>
      <c r="C30" s="138"/>
      <c r="D30" s="138"/>
      <c r="E30" s="138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01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03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6" spans="1:1">
      <c r="A66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43"/>
  <sheetViews>
    <sheetView topLeftCell="A10" workbookViewId="0">
      <selection activeCell="F12" sqref="F12:I1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98"/>
    </row>
    <row r="2" spans="1:8" ht="36" customHeight="1">
      <c r="A2" s="196" t="s">
        <v>1</v>
      </c>
      <c r="B2" s="196"/>
      <c r="C2" s="196"/>
      <c r="D2" s="196"/>
      <c r="E2" s="196"/>
      <c r="F2" s="99"/>
    </row>
    <row r="3" spans="1:8">
      <c r="A3" s="1"/>
      <c r="B3" s="1"/>
      <c r="C3" s="1"/>
      <c r="D3" s="1"/>
      <c r="E3" s="2"/>
      <c r="F3" s="2"/>
    </row>
    <row r="4" spans="1:8" ht="15" customHeight="1">
      <c r="A4" s="101" t="s">
        <v>2</v>
      </c>
      <c r="B4" s="1"/>
      <c r="C4" s="1"/>
      <c r="D4" s="197" t="s">
        <v>125</v>
      </c>
      <c r="E4" s="197"/>
      <c r="F4" s="100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218</v>
      </c>
      <c r="B7" s="194"/>
      <c r="C7" s="194"/>
      <c r="D7" s="194"/>
      <c r="E7" s="194"/>
      <c r="F7" s="101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104</v>
      </c>
      <c r="B9" s="194"/>
      <c r="C9" s="194"/>
      <c r="D9" s="194"/>
      <c r="E9" s="194"/>
      <c r="F9" s="101"/>
    </row>
    <row r="10" spans="1:8" ht="15.75" thickBot="1">
      <c r="A10" s="5"/>
      <c r="B10" s="5"/>
      <c r="C10" s="5"/>
      <c r="D10" s="5"/>
      <c r="E10" s="6"/>
      <c r="F10" s="6"/>
      <c r="H10">
        <v>386.5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v>1800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9" si="0">D13*$H$10*12</f>
        <v>2550.9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0.05</v>
      </c>
      <c r="E14" s="13">
        <f t="shared" si="0"/>
        <v>231.90000000000003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8.99</v>
      </c>
      <c r="E15" s="13">
        <f t="shared" si="0"/>
        <v>41695.620000000003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10296.36</v>
      </c>
      <c r="F16" s="40"/>
    </row>
    <row r="17" spans="1:7">
      <c r="A17" s="14" t="s">
        <v>36</v>
      </c>
      <c r="B17" s="11"/>
      <c r="C17" s="11" t="s">
        <v>8</v>
      </c>
      <c r="D17" s="12">
        <v>0.17</v>
      </c>
      <c r="E17" s="13">
        <f t="shared" si="0"/>
        <v>788.46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3432.12</v>
      </c>
      <c r="F18" s="40"/>
    </row>
    <row r="19" spans="1:7" ht="25.5">
      <c r="A19" s="14" t="s">
        <v>96</v>
      </c>
      <c r="B19" s="11" t="s">
        <v>19</v>
      </c>
      <c r="C19" s="11" t="s">
        <v>8</v>
      </c>
      <c r="D19" s="84">
        <v>0.41</v>
      </c>
      <c r="E19" s="13">
        <f t="shared" si="0"/>
        <v>1901.58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1481.51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7892.42</v>
      </c>
      <c r="F21" s="40"/>
      <c r="G21" s="117"/>
    </row>
    <row r="22" spans="1:7">
      <c r="A22" s="21" t="s">
        <v>303</v>
      </c>
      <c r="B22" s="22"/>
      <c r="C22" s="22"/>
      <c r="D22" s="22"/>
      <c r="E22" s="23">
        <v>488</v>
      </c>
      <c r="F22" s="40"/>
    </row>
    <row r="23" spans="1:7" ht="25.5">
      <c r="A23" s="21" t="s">
        <v>319</v>
      </c>
      <c r="B23" s="22"/>
      <c r="C23" s="22"/>
      <c r="D23" s="22"/>
      <c r="E23" s="23">
        <v>14210.39</v>
      </c>
      <c r="F23" s="40"/>
    </row>
    <row r="24" spans="1:7" ht="19.5" thickBot="1">
      <c r="A24" s="16" t="s">
        <v>35</v>
      </c>
      <c r="B24" s="17"/>
      <c r="C24" s="17"/>
      <c r="D24" s="85"/>
      <c r="E24" s="116">
        <f>SUM(E12:E23)</f>
        <v>86769.260000000009</v>
      </c>
      <c r="F24" s="41"/>
      <c r="G24" s="117"/>
    </row>
    <row r="25" spans="1:7">
      <c r="A25" s="5"/>
      <c r="B25" s="5"/>
      <c r="C25" s="5"/>
      <c r="D25" s="5"/>
      <c r="E25" s="6"/>
      <c r="F25" s="6"/>
    </row>
    <row r="26" spans="1:7" ht="30" customHeight="1">
      <c r="A26" s="194" t="s">
        <v>431</v>
      </c>
      <c r="B26" s="194"/>
      <c r="C26" s="194"/>
      <c r="D26" s="194"/>
      <c r="E26" s="194"/>
      <c r="F26" s="101"/>
    </row>
    <row r="27" spans="1:7">
      <c r="A27" s="5"/>
      <c r="B27" s="5"/>
      <c r="C27" s="5"/>
      <c r="D27" s="5"/>
      <c r="E27" s="6"/>
      <c r="F27" s="6"/>
    </row>
    <row r="28" spans="1:7" ht="34.5" customHeight="1">
      <c r="A28" s="194" t="s">
        <v>432</v>
      </c>
      <c r="B28" s="194"/>
      <c r="C28" s="194"/>
      <c r="D28" s="194"/>
      <c r="E28" s="194"/>
      <c r="F28" s="101"/>
    </row>
    <row r="29" spans="1:7">
      <c r="A29" s="5"/>
      <c r="B29" s="5"/>
      <c r="C29" s="5"/>
      <c r="D29" s="5"/>
      <c r="E29" s="6"/>
      <c r="F29" s="6"/>
    </row>
    <row r="30" spans="1:7" ht="30.75" customHeight="1">
      <c r="A30" s="194" t="s">
        <v>114</v>
      </c>
      <c r="B30" s="194"/>
      <c r="C30" s="194"/>
      <c r="D30" s="194"/>
      <c r="E30" s="194"/>
      <c r="F30" s="102"/>
    </row>
    <row r="31" spans="1:7">
      <c r="A31" s="138"/>
      <c r="B31" s="138"/>
      <c r="C31" s="138"/>
      <c r="D31" s="138"/>
      <c r="E31" s="138"/>
      <c r="F31" s="6"/>
    </row>
    <row r="32" spans="1:7" ht="28.5" customHeight="1">
      <c r="A32" s="194" t="s">
        <v>24</v>
      </c>
      <c r="B32" s="194"/>
      <c r="C32" s="194"/>
      <c r="D32" s="194"/>
      <c r="E32" s="194"/>
      <c r="F32" s="101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03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H66"/>
  <sheetViews>
    <sheetView topLeftCell="A11" workbookViewId="0">
      <selection activeCell="F12" sqref="F12:G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04"/>
    </row>
    <row r="2" spans="1:8" ht="36" customHeight="1">
      <c r="A2" s="196" t="s">
        <v>1</v>
      </c>
      <c r="B2" s="196"/>
      <c r="C2" s="196"/>
      <c r="D2" s="196"/>
      <c r="E2" s="196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197" t="s">
        <v>125</v>
      </c>
      <c r="E4" s="197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219</v>
      </c>
      <c r="B7" s="194"/>
      <c r="C7" s="194"/>
      <c r="D7" s="194"/>
      <c r="E7" s="194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105</v>
      </c>
      <c r="B9" s="194"/>
      <c r="C9" s="194"/>
      <c r="D9" s="194"/>
      <c r="E9" s="194"/>
      <c r="F9" s="107"/>
    </row>
    <row r="10" spans="1:8" ht="15.75" thickBot="1">
      <c r="A10" s="5"/>
      <c r="B10" s="5"/>
      <c r="C10" s="5"/>
      <c r="D10" s="5"/>
      <c r="E10" s="6"/>
      <c r="F10" s="6"/>
      <c r="H10">
        <v>385.8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0.17</v>
      </c>
      <c r="E12" s="13">
        <v>1800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2546.2800000000002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0.05</v>
      </c>
      <c r="E14" s="13">
        <f t="shared" si="0"/>
        <v>231.48000000000002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8.07</v>
      </c>
      <c r="E15" s="13">
        <f t="shared" si="0"/>
        <v>37360.872000000003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 t="shared" si="0"/>
        <v>10277.712000000001</v>
      </c>
      <c r="F16" s="40"/>
    </row>
    <row r="17" spans="1:7">
      <c r="A17" s="14" t="s">
        <v>36</v>
      </c>
      <c r="B17" s="11"/>
      <c r="C17" s="11" t="s">
        <v>8</v>
      </c>
      <c r="D17" s="12">
        <v>0.3</v>
      </c>
      <c r="E17" s="13">
        <f t="shared" si="0"/>
        <v>1388.8799999999999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 t="shared" si="0"/>
        <v>3425.9040000000005</v>
      </c>
      <c r="F18" s="40"/>
    </row>
    <row r="19" spans="1:7" ht="25.5">
      <c r="A19" s="14" t="s">
        <v>89</v>
      </c>
      <c r="B19" s="11" t="s">
        <v>19</v>
      </c>
      <c r="C19" s="11" t="s">
        <v>8</v>
      </c>
      <c r="D19" s="84">
        <v>1.47</v>
      </c>
      <c r="E19" s="13">
        <v>7456.86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</v>
      </c>
      <c r="E20" s="13">
        <v>1501.09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7996.57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v>14184.65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88170.29800000001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1.5" customHeight="1">
      <c r="A25" s="194" t="s">
        <v>434</v>
      </c>
      <c r="B25" s="194"/>
      <c r="C25" s="194"/>
      <c r="D25" s="194"/>
      <c r="E25" s="194"/>
      <c r="F25" s="107"/>
    </row>
    <row r="26" spans="1:7">
      <c r="A26" s="5"/>
      <c r="B26" s="5"/>
      <c r="C26" s="5"/>
      <c r="D26" s="5"/>
      <c r="E26" s="6"/>
      <c r="F26" s="6"/>
    </row>
    <row r="27" spans="1:7" ht="33" customHeight="1">
      <c r="A27" s="194" t="s">
        <v>433</v>
      </c>
      <c r="B27" s="194"/>
      <c r="C27" s="194"/>
      <c r="D27" s="194"/>
      <c r="E27" s="194"/>
      <c r="F27" s="107"/>
    </row>
    <row r="28" spans="1:7">
      <c r="A28" s="5"/>
      <c r="B28" s="5"/>
      <c r="C28" s="5"/>
      <c r="D28" s="5"/>
      <c r="E28" s="6"/>
      <c r="F28" s="6"/>
    </row>
    <row r="29" spans="1:7" ht="29.25" customHeight="1">
      <c r="A29" s="194" t="s">
        <v>114</v>
      </c>
      <c r="B29" s="194"/>
      <c r="C29" s="194"/>
      <c r="D29" s="194"/>
      <c r="E29" s="194"/>
      <c r="F29" s="108"/>
    </row>
    <row r="30" spans="1:7">
      <c r="A30" s="138"/>
      <c r="B30" s="138"/>
      <c r="C30" s="138"/>
      <c r="D30" s="138"/>
      <c r="E30" s="138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07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09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66" spans="1:1">
      <c r="A66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74"/>
  <sheetViews>
    <sheetView topLeftCell="A12" workbookViewId="0">
      <selection activeCell="G28" sqref="G28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79"/>
    </row>
    <row r="2" spans="1:8" ht="36" customHeight="1">
      <c r="A2" s="196" t="s">
        <v>1</v>
      </c>
      <c r="B2" s="196"/>
      <c r="C2" s="196"/>
      <c r="D2" s="196"/>
      <c r="E2" s="196"/>
      <c r="F2" s="180"/>
    </row>
    <row r="3" spans="1:8">
      <c r="A3" s="1"/>
      <c r="B3" s="1"/>
      <c r="C3" s="1"/>
      <c r="D3" s="1"/>
      <c r="E3" s="2"/>
      <c r="F3" s="2"/>
    </row>
    <row r="4" spans="1:8" ht="15" customHeight="1">
      <c r="A4" s="182" t="s">
        <v>2</v>
      </c>
      <c r="B4" s="1"/>
      <c r="C4" s="1"/>
      <c r="D4" s="197" t="s">
        <v>125</v>
      </c>
      <c r="E4" s="197"/>
      <c r="F4" s="18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238</v>
      </c>
      <c r="B7" s="194"/>
      <c r="C7" s="194"/>
      <c r="D7" s="194"/>
      <c r="E7" s="194"/>
      <c r="F7" s="182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239</v>
      </c>
      <c r="B9" s="194"/>
      <c r="C9" s="194"/>
      <c r="D9" s="194"/>
      <c r="E9" s="194"/>
      <c r="F9" s="182"/>
    </row>
    <row r="10" spans="1:8" ht="15.75" thickBot="1">
      <c r="A10" s="5"/>
      <c r="B10" s="5"/>
      <c r="C10" s="5"/>
      <c r="D10" s="5"/>
      <c r="E10" s="6"/>
      <c r="F10" s="6"/>
      <c r="H10">
        <v>1262.2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76" t="s">
        <v>152</v>
      </c>
      <c r="B12" s="178" t="s">
        <v>153</v>
      </c>
      <c r="C12" s="11" t="s">
        <v>8</v>
      </c>
      <c r="D12" s="15" t="s">
        <v>241</v>
      </c>
      <c r="E12" s="177">
        <f>0.8*6*H10+0.6*6*H10</f>
        <v>10602.480000000001</v>
      </c>
      <c r="F12" s="39"/>
    </row>
    <row r="13" spans="1:8" ht="60">
      <c r="A13" s="176" t="s">
        <v>154</v>
      </c>
      <c r="B13" s="175" t="s">
        <v>153</v>
      </c>
      <c r="C13" s="11" t="s">
        <v>8</v>
      </c>
      <c r="D13" s="15" t="s">
        <v>242</v>
      </c>
      <c r="E13" s="177">
        <f>0.93*6*H10+0.52*6*H10</f>
        <v>10981.14</v>
      </c>
      <c r="F13" s="39"/>
    </row>
    <row r="14" spans="1:8" ht="51">
      <c r="A14" s="14" t="s">
        <v>37</v>
      </c>
      <c r="B14" s="11" t="s">
        <v>9</v>
      </c>
      <c r="C14" s="11" t="s">
        <v>8</v>
      </c>
      <c r="D14" s="12" t="s">
        <v>243</v>
      </c>
      <c r="E14" s="13">
        <f>1.04*6*H10+0.84*6*H10</f>
        <v>14237.616000000002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 t="s">
        <v>244</v>
      </c>
      <c r="E15" s="13">
        <f>1.28*6*H10+3.5*6*H10</f>
        <v>36199.896000000001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 t="s">
        <v>245</v>
      </c>
      <c r="E16" s="13">
        <f>2.48*6*H10+2.98*6*H10</f>
        <v>41349.671999999999</v>
      </c>
      <c r="F16" s="40"/>
    </row>
    <row r="17" spans="1:7">
      <c r="A17" s="14" t="s">
        <v>36</v>
      </c>
      <c r="B17" s="11" t="s">
        <v>127</v>
      </c>
      <c r="C17" s="11" t="s">
        <v>8</v>
      </c>
      <c r="D17" s="12" t="s">
        <v>246</v>
      </c>
      <c r="E17" s="13">
        <f>0.09*6*H10+0.15*6*H10</f>
        <v>1817.5680000000002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 t="s">
        <v>247</v>
      </c>
      <c r="E18" s="13">
        <f>0.81*6*H10+0.89*6*H10</f>
        <v>12874.44</v>
      </c>
      <c r="F18" s="40"/>
    </row>
    <row r="19" spans="1:7" ht="25.5">
      <c r="A19" s="14" t="s">
        <v>96</v>
      </c>
      <c r="B19" s="11" t="s">
        <v>19</v>
      </c>
      <c r="C19" s="11" t="s">
        <v>8</v>
      </c>
      <c r="D19" s="84" t="s">
        <v>248</v>
      </c>
      <c r="E19" s="13">
        <f>0.45*6*H10+0.5*6*H10</f>
        <v>7194.5400000000009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 t="s">
        <v>249</v>
      </c>
      <c r="E20" s="13">
        <v>4838.24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 t="s">
        <v>250</v>
      </c>
      <c r="E21" s="13">
        <v>25774.42</v>
      </c>
      <c r="F21" s="40"/>
      <c r="G21" s="117"/>
    </row>
    <row r="22" spans="1:7">
      <c r="A22" s="21" t="s">
        <v>308</v>
      </c>
      <c r="B22" s="22"/>
      <c r="C22" s="22"/>
      <c r="D22" s="22"/>
      <c r="E22" s="23">
        <v>2448.66</v>
      </c>
      <c r="F22" s="40"/>
      <c r="G22" s="117"/>
    </row>
    <row r="23" spans="1:7">
      <c r="A23" s="21" t="s">
        <v>309</v>
      </c>
      <c r="B23" s="22"/>
      <c r="C23" s="22"/>
      <c r="D23" s="22"/>
      <c r="E23" s="23">
        <v>17569.82</v>
      </c>
      <c r="F23" s="40"/>
      <c r="G23" s="117"/>
    </row>
    <row r="24" spans="1:7" ht="16.5" customHeight="1">
      <c r="A24" s="21" t="s">
        <v>305</v>
      </c>
      <c r="B24" s="22"/>
      <c r="C24" s="22"/>
      <c r="D24" s="22"/>
      <c r="E24" s="23">
        <f>2212+2394</f>
        <v>4606</v>
      </c>
      <c r="F24" s="40"/>
    </row>
    <row r="25" spans="1:7">
      <c r="A25" s="189" t="s">
        <v>306</v>
      </c>
      <c r="B25" s="22"/>
      <c r="C25" s="22"/>
      <c r="D25" s="22"/>
      <c r="E25" s="23">
        <v>2467</v>
      </c>
      <c r="F25" s="40"/>
    </row>
    <row r="26" spans="1:7">
      <c r="A26" s="190" t="s">
        <v>307</v>
      </c>
      <c r="B26" s="22"/>
      <c r="C26" s="22"/>
      <c r="D26" s="22"/>
      <c r="E26" s="23">
        <v>16379</v>
      </c>
      <c r="F26" s="40"/>
    </row>
    <row r="27" spans="1:7" ht="25.5">
      <c r="A27" s="21" t="s">
        <v>319</v>
      </c>
      <c r="B27" s="22"/>
      <c r="C27" s="22"/>
      <c r="D27" s="22"/>
      <c r="E27" s="23">
        <f>36766.85/1000*H10</f>
        <v>46407.118069999997</v>
      </c>
      <c r="F27" s="40"/>
    </row>
    <row r="28" spans="1:7" ht="19.5" thickBot="1">
      <c r="A28" s="16" t="s">
        <v>35</v>
      </c>
      <c r="B28" s="17"/>
      <c r="C28" s="17"/>
      <c r="D28" s="85"/>
      <c r="E28" s="116">
        <f>SUM(E12:E27)</f>
        <v>255747.61007</v>
      </c>
      <c r="F28" s="41"/>
      <c r="G28" s="117"/>
    </row>
    <row r="29" spans="1:7">
      <c r="A29" s="5"/>
      <c r="B29" s="5"/>
      <c r="C29" s="5"/>
      <c r="D29" s="5"/>
      <c r="E29" s="6"/>
      <c r="F29" s="6"/>
    </row>
    <row r="30" spans="1:7" ht="36.75" customHeight="1">
      <c r="A30" s="194" t="s">
        <v>435</v>
      </c>
      <c r="B30" s="194"/>
      <c r="C30" s="194"/>
      <c r="D30" s="194"/>
      <c r="E30" s="194"/>
      <c r="F30" s="182"/>
    </row>
    <row r="31" spans="1:7">
      <c r="A31" s="5"/>
      <c r="B31" s="5"/>
      <c r="C31" s="5"/>
      <c r="D31" s="5"/>
      <c r="E31" s="6"/>
      <c r="F31" s="6"/>
    </row>
    <row r="32" spans="1:7" ht="46.5" customHeight="1">
      <c r="A32" s="194" t="s">
        <v>436</v>
      </c>
      <c r="B32" s="194"/>
      <c r="C32" s="194"/>
      <c r="D32" s="194"/>
      <c r="E32" s="194"/>
      <c r="F32" s="182"/>
    </row>
    <row r="33" spans="1:6">
      <c r="A33" s="5"/>
      <c r="B33" s="5"/>
      <c r="C33" s="5"/>
      <c r="D33" s="5"/>
      <c r="E33" s="6"/>
      <c r="F33" s="6"/>
    </row>
    <row r="34" spans="1:6" ht="30" customHeight="1">
      <c r="A34" s="194" t="s">
        <v>114</v>
      </c>
      <c r="B34" s="194"/>
      <c r="C34" s="194"/>
      <c r="D34" s="194"/>
      <c r="E34" s="194"/>
      <c r="F34" s="183"/>
    </row>
    <row r="35" spans="1:6">
      <c r="A35" s="182"/>
      <c r="B35" s="182"/>
      <c r="C35" s="182"/>
      <c r="D35" s="182"/>
      <c r="E35" s="182"/>
      <c r="F35" s="6"/>
    </row>
    <row r="36" spans="1:6" ht="28.5" customHeight="1">
      <c r="A36" s="194" t="s">
        <v>24</v>
      </c>
      <c r="B36" s="194"/>
      <c r="C36" s="194"/>
      <c r="D36" s="194"/>
      <c r="E36" s="194"/>
      <c r="F36" s="182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200" t="s">
        <v>25</v>
      </c>
      <c r="B39" s="200"/>
      <c r="C39" s="200"/>
      <c r="D39" s="200"/>
      <c r="E39" s="200"/>
      <c r="F39" s="184"/>
    </row>
    <row r="40" spans="1:6">
      <c r="A40" s="5"/>
      <c r="B40" s="5"/>
      <c r="C40" s="5"/>
      <c r="D40" s="5"/>
      <c r="E40" s="6"/>
      <c r="F40" s="6"/>
    </row>
    <row r="41" spans="1:6">
      <c r="A41" s="5" t="s">
        <v>26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44" spans="1:6">
      <c r="A44" s="5"/>
      <c r="B44" s="5"/>
      <c r="C44" s="5"/>
      <c r="D44" s="5"/>
      <c r="E44" s="6"/>
      <c r="F44" s="6"/>
    </row>
    <row r="45" spans="1:6">
      <c r="A45" s="5" t="s">
        <v>31</v>
      </c>
      <c r="B45" s="5" t="s">
        <v>27</v>
      </c>
      <c r="C45" s="5"/>
      <c r="D45" s="5"/>
      <c r="E45" s="6" t="s">
        <v>28</v>
      </c>
      <c r="F45" s="6"/>
    </row>
    <row r="46" spans="1:6">
      <c r="A46" s="5"/>
      <c r="B46" s="198" t="s">
        <v>29</v>
      </c>
      <c r="C46" s="198"/>
      <c r="D46" s="198"/>
      <c r="E46" s="6" t="s">
        <v>30</v>
      </c>
      <c r="F46" s="6"/>
    </row>
    <row r="47" spans="1:6">
      <c r="A47" s="5"/>
      <c r="B47" s="5"/>
      <c r="C47" s="5"/>
      <c r="D47" s="5"/>
      <c r="E47" s="6"/>
      <c r="F47" s="6"/>
    </row>
    <row r="74" spans="1:1">
      <c r="A74" t="s">
        <v>123</v>
      </c>
    </row>
  </sheetData>
  <mergeCells count="12">
    <mergeCell ref="B46:D46"/>
    <mergeCell ref="A1:E1"/>
    <mergeCell ref="A2:E2"/>
    <mergeCell ref="D4:E4"/>
    <mergeCell ref="A7:E7"/>
    <mergeCell ref="A9:E9"/>
    <mergeCell ref="A30:E30"/>
    <mergeCell ref="A32:E32"/>
    <mergeCell ref="A34:E34"/>
    <mergeCell ref="A36:E36"/>
    <mergeCell ref="A39:E39"/>
    <mergeCell ref="B42:D42"/>
  </mergeCells>
  <pageMargins left="0.24" right="0.21" top="0.4" bottom="0.32" header="0.3" footer="0.2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76"/>
  <sheetViews>
    <sheetView topLeftCell="A10" workbookViewId="0">
      <selection activeCell="E12" sqref="E1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79"/>
    </row>
    <row r="2" spans="1:8" ht="36" customHeight="1">
      <c r="A2" s="196" t="s">
        <v>1</v>
      </c>
      <c r="B2" s="196"/>
      <c r="C2" s="196"/>
      <c r="D2" s="196"/>
      <c r="E2" s="196"/>
      <c r="F2" s="180"/>
    </row>
    <row r="3" spans="1:8">
      <c r="A3" s="1"/>
      <c r="B3" s="1"/>
      <c r="C3" s="1"/>
      <c r="D3" s="1"/>
      <c r="E3" s="2"/>
      <c r="F3" s="2"/>
    </row>
    <row r="4" spans="1:8" ht="15" customHeight="1">
      <c r="A4" s="182" t="s">
        <v>2</v>
      </c>
      <c r="B4" s="1"/>
      <c r="C4" s="1"/>
      <c r="D4" s="197" t="s">
        <v>125</v>
      </c>
      <c r="E4" s="197"/>
      <c r="F4" s="18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240</v>
      </c>
      <c r="B7" s="194"/>
      <c r="C7" s="194"/>
      <c r="D7" s="194"/>
      <c r="E7" s="194"/>
      <c r="F7" s="182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251</v>
      </c>
      <c r="B9" s="194"/>
      <c r="C9" s="194"/>
      <c r="D9" s="194"/>
      <c r="E9" s="194"/>
      <c r="F9" s="182"/>
    </row>
    <row r="10" spans="1:8" ht="15.75" thickBot="1">
      <c r="A10" s="5"/>
      <c r="B10" s="5"/>
      <c r="C10" s="5"/>
      <c r="D10" s="5"/>
      <c r="E10" s="6"/>
      <c r="F10" s="6"/>
      <c r="H10">
        <v>1050.5999999999999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76" t="s">
        <v>152</v>
      </c>
      <c r="B12" s="178" t="s">
        <v>153</v>
      </c>
      <c r="C12" s="11" t="s">
        <v>8</v>
      </c>
      <c r="D12" s="15">
        <v>0.8</v>
      </c>
      <c r="E12" s="13">
        <f t="shared" ref="E12:E20" si="0">D12*$H$10*12</f>
        <v>10085.76</v>
      </c>
      <c r="F12" s="39"/>
    </row>
    <row r="13" spans="1:8" ht="60">
      <c r="A13" s="176" t="s">
        <v>154</v>
      </c>
      <c r="B13" s="175" t="s">
        <v>153</v>
      </c>
      <c r="C13" s="11" t="s">
        <v>8</v>
      </c>
      <c r="D13" s="15">
        <v>0.93</v>
      </c>
      <c r="E13" s="13">
        <f t="shared" si="0"/>
        <v>11724.696</v>
      </c>
      <c r="F13" s="39"/>
    </row>
    <row r="14" spans="1:8" ht="51">
      <c r="A14" s="14" t="s">
        <v>37</v>
      </c>
      <c r="B14" s="11" t="s">
        <v>9</v>
      </c>
      <c r="C14" s="11" t="s">
        <v>8</v>
      </c>
      <c r="D14" s="12">
        <v>1.04</v>
      </c>
      <c r="E14" s="13">
        <f t="shared" si="0"/>
        <v>13111.488000000001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3.42</v>
      </c>
      <c r="E15" s="13">
        <f t="shared" si="0"/>
        <v>43116.623999999996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2.98</v>
      </c>
      <c r="E16" s="13">
        <f t="shared" si="0"/>
        <v>37569.455999999991</v>
      </c>
      <c r="F16" s="40"/>
    </row>
    <row r="17" spans="1:7">
      <c r="A17" s="14" t="s">
        <v>36</v>
      </c>
      <c r="B17" s="11"/>
      <c r="C17" s="11" t="s">
        <v>8</v>
      </c>
      <c r="D17" s="12">
        <v>0.21</v>
      </c>
      <c r="E17" s="13">
        <f t="shared" si="0"/>
        <v>2647.5119999999997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0.89</v>
      </c>
      <c r="E18" s="13">
        <f t="shared" si="0"/>
        <v>11220.407999999999</v>
      </c>
      <c r="F18" s="40"/>
    </row>
    <row r="19" spans="1:7" ht="25.5">
      <c r="A19" s="14" t="s">
        <v>96</v>
      </c>
      <c r="B19" s="11" t="s">
        <v>19</v>
      </c>
      <c r="C19" s="11" t="s">
        <v>8</v>
      </c>
      <c r="D19" s="84">
        <v>0.5</v>
      </c>
      <c r="E19" s="13">
        <f t="shared" si="0"/>
        <v>6303.5999999999995</v>
      </c>
      <c r="F19" s="40"/>
    </row>
    <row r="20" spans="1:7" ht="25.5">
      <c r="A20" s="14" t="s">
        <v>21</v>
      </c>
      <c r="B20" s="11" t="s">
        <v>19</v>
      </c>
      <c r="C20" s="11" t="s">
        <v>8</v>
      </c>
      <c r="D20" s="11">
        <v>0.32</v>
      </c>
      <c r="E20" s="13">
        <f t="shared" si="0"/>
        <v>4034.3039999999992</v>
      </c>
      <c r="F20" s="40"/>
    </row>
    <row r="21" spans="1:7" ht="25.5">
      <c r="A21" s="14" t="s">
        <v>22</v>
      </c>
      <c r="B21" s="11" t="s">
        <v>17</v>
      </c>
      <c r="C21" s="11" t="s">
        <v>8</v>
      </c>
      <c r="D21" s="11">
        <v>0.48</v>
      </c>
      <c r="E21" s="13">
        <v>21453.52</v>
      </c>
      <c r="F21" s="40"/>
      <c r="G21" s="117"/>
    </row>
    <row r="22" spans="1:7">
      <c r="A22" s="21" t="s">
        <v>309</v>
      </c>
      <c r="B22" s="22"/>
      <c r="C22" s="22"/>
      <c r="D22" s="22"/>
      <c r="E22" s="23">
        <v>15065.6</v>
      </c>
      <c r="F22" s="40"/>
      <c r="G22" s="117"/>
    </row>
    <row r="23" spans="1:7">
      <c r="A23" s="21" t="s">
        <v>310</v>
      </c>
      <c r="B23" s="22"/>
      <c r="C23" s="22"/>
      <c r="D23" s="22"/>
      <c r="E23" s="23">
        <v>1204</v>
      </c>
      <c r="F23" s="40"/>
    </row>
    <row r="24" spans="1:7">
      <c r="A24" s="21" t="s">
        <v>277</v>
      </c>
      <c r="B24" s="22"/>
      <c r="C24" s="22"/>
      <c r="D24" s="22"/>
      <c r="E24" s="23">
        <v>691</v>
      </c>
      <c r="F24" s="40"/>
    </row>
    <row r="25" spans="1:7">
      <c r="A25" s="21" t="s">
        <v>311</v>
      </c>
      <c r="B25" s="22"/>
      <c r="C25" s="22"/>
      <c r="D25" s="22"/>
      <c r="E25" s="23">
        <v>623</v>
      </c>
      <c r="F25" s="40"/>
    </row>
    <row r="26" spans="1:7">
      <c r="A26" s="21" t="s">
        <v>312</v>
      </c>
      <c r="B26" s="22"/>
      <c r="C26" s="22"/>
      <c r="D26" s="22"/>
      <c r="E26" s="23">
        <v>4433</v>
      </c>
      <c r="F26" s="40"/>
    </row>
    <row r="27" spans="1:7">
      <c r="A27" s="21" t="s">
        <v>313</v>
      </c>
      <c r="B27" s="22"/>
      <c r="C27" s="22"/>
      <c r="D27" s="22"/>
      <c r="E27" s="23">
        <v>492</v>
      </c>
      <c r="F27" s="40"/>
    </row>
    <row r="28" spans="1:7">
      <c r="A28" s="21" t="s">
        <v>287</v>
      </c>
      <c r="B28" s="22"/>
      <c r="C28" s="22"/>
      <c r="D28" s="22"/>
      <c r="E28" s="23">
        <v>290</v>
      </c>
      <c r="F28" s="40"/>
    </row>
    <row r="29" spans="1:7" ht="25.5">
      <c r="A29" s="21" t="s">
        <v>319</v>
      </c>
      <c r="B29" s="22"/>
      <c r="C29" s="22"/>
      <c r="D29" s="22"/>
      <c r="E29" s="23">
        <f>36766.85/1000*H10</f>
        <v>38627.252609999996</v>
      </c>
      <c r="F29" s="40"/>
    </row>
    <row r="30" spans="1:7" ht="19.5" thickBot="1">
      <c r="A30" s="16" t="s">
        <v>35</v>
      </c>
      <c r="B30" s="17"/>
      <c r="C30" s="17"/>
      <c r="D30" s="85"/>
      <c r="E30" s="116">
        <f>SUM(E12:E29)</f>
        <v>222693.22060999999</v>
      </c>
      <c r="F30" s="41"/>
    </row>
    <row r="31" spans="1:7">
      <c r="A31" s="5"/>
      <c r="B31" s="5"/>
      <c r="C31" s="5"/>
      <c r="D31" s="5"/>
      <c r="E31" s="6"/>
      <c r="F31" s="6"/>
    </row>
    <row r="32" spans="1:7" ht="36.75" customHeight="1">
      <c r="A32" s="194" t="s">
        <v>437</v>
      </c>
      <c r="B32" s="194"/>
      <c r="C32" s="194"/>
      <c r="D32" s="194"/>
      <c r="E32" s="194"/>
      <c r="F32" s="182"/>
    </row>
    <row r="33" spans="1:6">
      <c r="A33" s="5"/>
      <c r="B33" s="5"/>
      <c r="C33" s="5"/>
      <c r="D33" s="5"/>
      <c r="E33" s="6"/>
      <c r="F33" s="6"/>
    </row>
    <row r="34" spans="1:6" ht="40.5" customHeight="1">
      <c r="A34" s="194" t="s">
        <v>438</v>
      </c>
      <c r="B34" s="194"/>
      <c r="C34" s="194"/>
      <c r="D34" s="194"/>
      <c r="E34" s="194"/>
      <c r="F34" s="182"/>
    </row>
    <row r="35" spans="1:6">
      <c r="A35" s="5"/>
      <c r="B35" s="5"/>
      <c r="C35" s="5"/>
      <c r="D35" s="5"/>
      <c r="E35" s="6"/>
      <c r="F35" s="6"/>
    </row>
    <row r="36" spans="1:6" ht="30" customHeight="1">
      <c r="A36" s="194" t="s">
        <v>114</v>
      </c>
      <c r="B36" s="194"/>
      <c r="C36" s="194"/>
      <c r="D36" s="194"/>
      <c r="E36" s="194"/>
      <c r="F36" s="183"/>
    </row>
    <row r="37" spans="1:6">
      <c r="A37" s="182"/>
      <c r="B37" s="182"/>
      <c r="C37" s="182"/>
      <c r="D37" s="182"/>
      <c r="E37" s="182"/>
      <c r="F37" s="6"/>
    </row>
    <row r="38" spans="1:6" ht="28.5" customHeight="1">
      <c r="A38" s="194" t="s">
        <v>24</v>
      </c>
      <c r="B38" s="194"/>
      <c r="C38" s="194"/>
      <c r="D38" s="194"/>
      <c r="E38" s="194"/>
      <c r="F38" s="182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200" t="s">
        <v>25</v>
      </c>
      <c r="B41" s="200"/>
      <c r="C41" s="200"/>
      <c r="D41" s="200"/>
      <c r="E41" s="200"/>
      <c r="F41" s="184"/>
    </row>
    <row r="42" spans="1:6">
      <c r="A42" s="5"/>
      <c r="B42" s="5"/>
      <c r="C42" s="5"/>
      <c r="D42" s="5"/>
      <c r="E42" s="6"/>
      <c r="F42" s="6"/>
    </row>
    <row r="43" spans="1:6">
      <c r="A43" s="5" t="s">
        <v>26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198" t="s">
        <v>29</v>
      </c>
      <c r="C44" s="198"/>
      <c r="D44" s="198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  <row r="46" spans="1:6">
      <c r="A46" s="5"/>
      <c r="B46" s="5"/>
      <c r="C46" s="5"/>
      <c r="D46" s="5"/>
      <c r="E46" s="6"/>
      <c r="F46" s="6"/>
    </row>
    <row r="47" spans="1:6">
      <c r="A47" s="5" t="s">
        <v>31</v>
      </c>
      <c r="B47" s="5" t="s">
        <v>27</v>
      </c>
      <c r="C47" s="5"/>
      <c r="D47" s="5"/>
      <c r="E47" s="6" t="s">
        <v>28</v>
      </c>
      <c r="F47" s="6"/>
    </row>
    <row r="48" spans="1:6">
      <c r="A48" s="5"/>
      <c r="B48" s="198" t="s">
        <v>29</v>
      </c>
      <c r="C48" s="198"/>
      <c r="D48" s="198"/>
      <c r="E48" s="6" t="s">
        <v>30</v>
      </c>
      <c r="F48" s="6"/>
    </row>
    <row r="49" spans="1:6">
      <c r="A49" s="5"/>
      <c r="B49" s="5"/>
      <c r="C49" s="5"/>
      <c r="D49" s="5"/>
      <c r="E49" s="6"/>
      <c r="F49" s="6"/>
    </row>
    <row r="76" spans="1:1">
      <c r="A76" t="s">
        <v>123</v>
      </c>
    </row>
  </sheetData>
  <mergeCells count="12">
    <mergeCell ref="B48:D48"/>
    <mergeCell ref="A1:E1"/>
    <mergeCell ref="A2:E2"/>
    <mergeCell ref="D4:E4"/>
    <mergeCell ref="A7:E7"/>
    <mergeCell ref="A9:E9"/>
    <mergeCell ref="A32:E32"/>
    <mergeCell ref="A34:E34"/>
    <mergeCell ref="A36:E36"/>
    <mergeCell ref="A38:E38"/>
    <mergeCell ref="A41:E41"/>
    <mergeCell ref="B44:D44"/>
  </mergeCells>
  <pageMargins left="0.24" right="0.21" top="0.4" bottom="0.32" header="0.3" footer="0.2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70"/>
  <sheetViews>
    <sheetView topLeftCell="A13" workbookViewId="0">
      <selection activeCell="K32" sqref="K3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79"/>
    </row>
    <row r="2" spans="1:8" ht="36" customHeight="1">
      <c r="A2" s="196" t="s">
        <v>1</v>
      </c>
      <c r="B2" s="196"/>
      <c r="C2" s="196"/>
      <c r="D2" s="196"/>
      <c r="E2" s="196"/>
      <c r="F2" s="180"/>
    </row>
    <row r="3" spans="1:8">
      <c r="A3" s="1"/>
      <c r="B3" s="1"/>
      <c r="C3" s="1"/>
      <c r="D3" s="1"/>
      <c r="E3" s="2"/>
      <c r="F3" s="2"/>
    </row>
    <row r="4" spans="1:8" ht="15" customHeight="1">
      <c r="A4" s="182" t="s">
        <v>2</v>
      </c>
      <c r="B4" s="1"/>
      <c r="C4" s="1"/>
      <c r="D4" s="197" t="s">
        <v>125</v>
      </c>
      <c r="E4" s="197"/>
      <c r="F4" s="18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252</v>
      </c>
      <c r="B7" s="194"/>
      <c r="C7" s="194"/>
      <c r="D7" s="194"/>
      <c r="E7" s="194"/>
      <c r="F7" s="182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253</v>
      </c>
      <c r="B9" s="194"/>
      <c r="C9" s="194"/>
      <c r="D9" s="194"/>
      <c r="E9" s="194"/>
      <c r="F9" s="182"/>
    </row>
    <row r="10" spans="1:8" ht="15.75" thickBot="1">
      <c r="A10" s="5"/>
      <c r="B10" s="5"/>
      <c r="C10" s="5"/>
      <c r="D10" s="5"/>
      <c r="E10" s="6"/>
      <c r="F10" s="6"/>
      <c r="H10">
        <v>1102.5999999999999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48">
      <c r="A12" s="176" t="s">
        <v>152</v>
      </c>
      <c r="B12" s="178" t="s">
        <v>153</v>
      </c>
      <c r="C12" s="11" t="s">
        <v>8</v>
      </c>
      <c r="D12" s="15" t="s">
        <v>254</v>
      </c>
      <c r="E12" s="13">
        <f>8*10*H10+0.4*2*H10</f>
        <v>89090.08</v>
      </c>
      <c r="F12" s="39"/>
    </row>
    <row r="13" spans="1:8" ht="60">
      <c r="A13" s="176" t="s">
        <v>154</v>
      </c>
      <c r="B13" s="175" t="s">
        <v>153</v>
      </c>
      <c r="C13" s="11" t="s">
        <v>8</v>
      </c>
      <c r="D13" s="15">
        <v>0.93</v>
      </c>
      <c r="E13" s="13">
        <f t="shared" ref="E13:E20" si="0">D13*$H$10*12</f>
        <v>12305.016</v>
      </c>
      <c r="F13" s="39"/>
    </row>
    <row r="14" spans="1:8" ht="51">
      <c r="A14" s="14" t="s">
        <v>37</v>
      </c>
      <c r="B14" s="11" t="s">
        <v>9</v>
      </c>
      <c r="C14" s="11" t="s">
        <v>8</v>
      </c>
      <c r="D14" s="12">
        <v>1.04</v>
      </c>
      <c r="E14" s="13">
        <f t="shared" si="0"/>
        <v>13760.448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 t="s">
        <v>255</v>
      </c>
      <c r="E15" s="13">
        <f>2.83*10*H10+3.07*2*H10</f>
        <v>37973.543999999994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3.18</v>
      </c>
      <c r="E16" s="13">
        <f t="shared" si="0"/>
        <v>42075.216</v>
      </c>
      <c r="F16" s="40"/>
    </row>
    <row r="17" spans="1:6">
      <c r="A17" s="14" t="s">
        <v>36</v>
      </c>
      <c r="B17" s="11"/>
      <c r="C17" s="11" t="s">
        <v>8</v>
      </c>
      <c r="D17" s="12">
        <v>0.19</v>
      </c>
      <c r="E17" s="13">
        <f t="shared" si="0"/>
        <v>2513.9279999999999</v>
      </c>
      <c r="F17" s="40"/>
    </row>
    <row r="18" spans="1:6" ht="25.5">
      <c r="A18" s="14" t="s">
        <v>18</v>
      </c>
      <c r="B18" s="11" t="s">
        <v>19</v>
      </c>
      <c r="C18" s="11" t="s">
        <v>8</v>
      </c>
      <c r="D18" s="12">
        <v>0.89</v>
      </c>
      <c r="E18" s="13">
        <f t="shared" si="0"/>
        <v>11775.768</v>
      </c>
      <c r="F18" s="40"/>
    </row>
    <row r="19" spans="1:6" ht="25.5">
      <c r="A19" s="14" t="s">
        <v>96</v>
      </c>
      <c r="B19" s="11" t="s">
        <v>19</v>
      </c>
      <c r="C19" s="11" t="s">
        <v>8</v>
      </c>
      <c r="D19" s="84">
        <v>0.5</v>
      </c>
      <c r="E19" s="13">
        <f t="shared" si="0"/>
        <v>6615.5999999999995</v>
      </c>
      <c r="F19" s="40"/>
    </row>
    <row r="20" spans="1:6" ht="25.5">
      <c r="A20" s="14" t="s">
        <v>21</v>
      </c>
      <c r="B20" s="11" t="s">
        <v>19</v>
      </c>
      <c r="C20" s="11" t="s">
        <v>8</v>
      </c>
      <c r="D20" s="11">
        <v>0.32</v>
      </c>
      <c r="E20" s="13">
        <f t="shared" si="0"/>
        <v>4233.9840000000004</v>
      </c>
      <c r="F20" s="40"/>
    </row>
    <row r="21" spans="1:6" ht="25.5">
      <c r="A21" s="14" t="s">
        <v>22</v>
      </c>
      <c r="B21" s="11" t="s">
        <v>17</v>
      </c>
      <c r="C21" s="11" t="s">
        <v>8</v>
      </c>
      <c r="D21" s="11" t="s">
        <v>256</v>
      </c>
      <c r="E21" s="13">
        <f>2.08*10*H10+1.21*2*H10</f>
        <v>25602.371999999999</v>
      </c>
      <c r="F21" s="40"/>
    </row>
    <row r="22" spans="1:6" ht="27" customHeight="1">
      <c r="A22" s="21" t="s">
        <v>260</v>
      </c>
      <c r="B22" s="22"/>
      <c r="C22" s="22"/>
      <c r="D22" s="22"/>
      <c r="E22" s="23">
        <v>145160</v>
      </c>
      <c r="F22" s="40"/>
    </row>
    <row r="23" spans="1:6" ht="25.5">
      <c r="A23" s="21" t="s">
        <v>319</v>
      </c>
      <c r="B23" s="22"/>
      <c r="C23" s="22"/>
      <c r="D23" s="22"/>
      <c r="E23" s="23">
        <f>36766.85/1000*H10</f>
        <v>40539.128809999995</v>
      </c>
      <c r="F23" s="40"/>
    </row>
    <row r="24" spans="1:6" ht="19.5" thickBot="1">
      <c r="A24" s="16" t="s">
        <v>35</v>
      </c>
      <c r="B24" s="17"/>
      <c r="C24" s="17"/>
      <c r="D24" s="85"/>
      <c r="E24" s="116">
        <f>SUM(E12:E23)</f>
        <v>431645.08481000003</v>
      </c>
      <c r="F24" s="41"/>
    </row>
    <row r="25" spans="1:6">
      <c r="A25" s="5"/>
      <c r="B25" s="5"/>
      <c r="C25" s="5"/>
      <c r="D25" s="5"/>
      <c r="E25" s="6"/>
      <c r="F25" s="6"/>
    </row>
    <row r="26" spans="1:6" ht="36.75" customHeight="1">
      <c r="A26" s="194" t="s">
        <v>439</v>
      </c>
      <c r="B26" s="194"/>
      <c r="C26" s="194"/>
      <c r="D26" s="194"/>
      <c r="E26" s="194"/>
      <c r="F26" s="182"/>
    </row>
    <row r="27" spans="1:6">
      <c r="A27" s="5"/>
      <c r="B27" s="5"/>
      <c r="C27" s="5"/>
      <c r="D27" s="5"/>
      <c r="E27" s="6"/>
      <c r="F27" s="6"/>
    </row>
    <row r="28" spans="1:6" ht="46.5" customHeight="1">
      <c r="A28" s="194" t="s">
        <v>440</v>
      </c>
      <c r="B28" s="194"/>
      <c r="C28" s="194"/>
      <c r="D28" s="194"/>
      <c r="E28" s="194"/>
      <c r="F28" s="182"/>
    </row>
    <row r="29" spans="1:6">
      <c r="A29" s="5"/>
      <c r="B29" s="5"/>
      <c r="C29" s="5"/>
      <c r="D29" s="5"/>
      <c r="E29" s="6"/>
      <c r="F29" s="6"/>
    </row>
    <row r="30" spans="1:6" ht="30" customHeight="1">
      <c r="A30" s="194" t="s">
        <v>114</v>
      </c>
      <c r="B30" s="194"/>
      <c r="C30" s="194"/>
      <c r="D30" s="194"/>
      <c r="E30" s="194"/>
      <c r="F30" s="183"/>
    </row>
    <row r="31" spans="1:6">
      <c r="A31" s="182"/>
      <c r="B31" s="182"/>
      <c r="C31" s="182"/>
      <c r="D31" s="182"/>
      <c r="E31" s="182"/>
      <c r="F31" s="6"/>
    </row>
    <row r="32" spans="1:6" ht="28.5" customHeight="1">
      <c r="A32" s="194" t="s">
        <v>24</v>
      </c>
      <c r="B32" s="194"/>
      <c r="C32" s="194"/>
      <c r="D32" s="194"/>
      <c r="E32" s="194"/>
      <c r="F32" s="182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184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  <row r="70" spans="1:1">
      <c r="A70" t="s">
        <v>123</v>
      </c>
    </row>
  </sheetData>
  <mergeCells count="12">
    <mergeCell ref="B42:D42"/>
    <mergeCell ref="A1:E1"/>
    <mergeCell ref="A2:E2"/>
    <mergeCell ref="D4:E4"/>
    <mergeCell ref="A7:E7"/>
    <mergeCell ref="A9:E9"/>
    <mergeCell ref="A26:E26"/>
    <mergeCell ref="A28:E28"/>
    <mergeCell ref="A30:E30"/>
    <mergeCell ref="A32:E32"/>
    <mergeCell ref="A35:E35"/>
    <mergeCell ref="B38:D38"/>
  </mergeCells>
  <pageMargins left="0.24" right="0.21" top="0.4" bottom="0.32" header="0.3" footer="0.2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68"/>
  <sheetViews>
    <sheetView topLeftCell="A10" workbookViewId="0">
      <selection activeCell="F19" sqref="F19:G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04"/>
    </row>
    <row r="2" spans="1:8" ht="36" customHeight="1">
      <c r="A2" s="196" t="s">
        <v>1</v>
      </c>
      <c r="B2" s="196"/>
      <c r="C2" s="196"/>
      <c r="D2" s="196"/>
      <c r="E2" s="196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197" t="s">
        <v>125</v>
      </c>
      <c r="E4" s="197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220</v>
      </c>
      <c r="B7" s="194"/>
      <c r="C7" s="194"/>
      <c r="D7" s="194"/>
      <c r="E7" s="194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106</v>
      </c>
      <c r="B9" s="194"/>
      <c r="C9" s="194"/>
      <c r="D9" s="194"/>
      <c r="E9" s="194"/>
      <c r="F9" s="107"/>
    </row>
    <row r="10" spans="1:8" ht="15.75" thickBot="1">
      <c r="A10" s="5"/>
      <c r="B10" s="5"/>
      <c r="C10" s="5"/>
      <c r="D10" s="5"/>
      <c r="E10" s="6"/>
      <c r="F10" s="6"/>
      <c r="H10">
        <v>430.3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0.42</v>
      </c>
      <c r="E12" s="13">
        <f t="shared" ref="E12:E18" si="0">D12*$H$10*12</f>
        <v>2168.712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si="0"/>
        <v>5370.1440000000002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0.21</v>
      </c>
      <c r="E14" s="13">
        <f t="shared" si="0"/>
        <v>1084.356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5.75</v>
      </c>
      <c r="E15" s="13">
        <f t="shared" si="0"/>
        <v>29690.699999999997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12805.727999999999</v>
      </c>
      <c r="F16" s="40"/>
    </row>
    <row r="17" spans="1:7">
      <c r="A17" s="14" t="s">
        <v>36</v>
      </c>
      <c r="B17" s="11"/>
      <c r="C17" s="11" t="s">
        <v>8</v>
      </c>
      <c r="D17" s="12">
        <v>0.36</v>
      </c>
      <c r="E17" s="13">
        <f t="shared" si="0"/>
        <v>1858.8959999999997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4182.5159999999996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0.31</v>
      </c>
      <c r="E19" s="13">
        <v>1649.44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8786.82</v>
      </c>
      <c r="F20" s="40"/>
      <c r="G20" s="117"/>
    </row>
    <row r="21" spans="1:7">
      <c r="A21" s="21" t="s">
        <v>284</v>
      </c>
      <c r="B21" s="22"/>
      <c r="C21" s="22"/>
      <c r="D21" s="22"/>
      <c r="E21" s="23">
        <v>202</v>
      </c>
      <c r="F21" s="40"/>
    </row>
    <row r="22" spans="1:7" ht="19.5" thickBot="1">
      <c r="A22" s="16" t="s">
        <v>35</v>
      </c>
      <c r="B22" s="17"/>
      <c r="C22" s="17"/>
      <c r="D22" s="85"/>
      <c r="E22" s="116">
        <f>SUM(E12:E21)</f>
        <v>67799.312000000005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6.75" customHeight="1">
      <c r="A24" s="194" t="s">
        <v>441</v>
      </c>
      <c r="B24" s="194"/>
      <c r="C24" s="194"/>
      <c r="D24" s="194"/>
      <c r="E24" s="194"/>
      <c r="F24" s="107"/>
    </row>
    <row r="25" spans="1:7">
      <c r="A25" s="5"/>
      <c r="B25" s="5"/>
      <c r="C25" s="5"/>
      <c r="D25" s="5"/>
      <c r="E25" s="6"/>
      <c r="F25" s="6"/>
    </row>
    <row r="26" spans="1:7" ht="34.5" customHeight="1">
      <c r="A26" s="194" t="s">
        <v>442</v>
      </c>
      <c r="B26" s="194"/>
      <c r="C26" s="194"/>
      <c r="D26" s="194"/>
      <c r="E26" s="194"/>
      <c r="F26" s="107"/>
    </row>
    <row r="27" spans="1:7">
      <c r="A27" s="5"/>
      <c r="B27" s="5"/>
      <c r="C27" s="5"/>
      <c r="D27" s="5"/>
      <c r="E27" s="6"/>
      <c r="F27" s="6"/>
    </row>
    <row r="28" spans="1:7" ht="30" customHeight="1">
      <c r="A28" s="194" t="s">
        <v>114</v>
      </c>
      <c r="B28" s="194"/>
      <c r="C28" s="194"/>
      <c r="D28" s="194"/>
      <c r="E28" s="194"/>
      <c r="F28" s="108"/>
    </row>
    <row r="29" spans="1:7">
      <c r="A29" s="138"/>
      <c r="B29" s="138"/>
      <c r="C29" s="138"/>
      <c r="D29" s="138"/>
      <c r="E29" s="138"/>
      <c r="F29" s="6"/>
    </row>
    <row r="30" spans="1:7" ht="28.5" customHeight="1">
      <c r="A30" s="194" t="s">
        <v>24</v>
      </c>
      <c r="B30" s="194"/>
      <c r="C30" s="194"/>
      <c r="D30" s="194"/>
      <c r="E30" s="194"/>
      <c r="F30" s="107"/>
    </row>
    <row r="31" spans="1:7">
      <c r="A31" s="5"/>
      <c r="B31" s="5"/>
      <c r="C31" s="5"/>
      <c r="D31" s="5"/>
      <c r="E31" s="6"/>
      <c r="F31" s="6"/>
    </row>
    <row r="32" spans="1:7">
      <c r="A32" s="5"/>
      <c r="B32" s="5"/>
      <c r="C32" s="5"/>
      <c r="D32" s="5"/>
      <c r="E32" s="6"/>
      <c r="F32" s="6"/>
    </row>
    <row r="33" spans="1:6">
      <c r="A33" s="200" t="s">
        <v>25</v>
      </c>
      <c r="B33" s="200"/>
      <c r="C33" s="200"/>
      <c r="D33" s="200"/>
      <c r="E33" s="200"/>
      <c r="F33" s="109"/>
    </row>
    <row r="34" spans="1:6">
      <c r="A34" s="5"/>
      <c r="B34" s="5"/>
      <c r="C34" s="5"/>
      <c r="D34" s="5"/>
      <c r="E34" s="6"/>
      <c r="F34" s="6"/>
    </row>
    <row r="35" spans="1:6">
      <c r="A35" s="5" t="s">
        <v>26</v>
      </c>
      <c r="B35" s="5" t="s">
        <v>27</v>
      </c>
      <c r="C35" s="5"/>
      <c r="D35" s="5"/>
      <c r="E35" s="6" t="s">
        <v>28</v>
      </c>
      <c r="F35" s="6"/>
    </row>
    <row r="36" spans="1:6">
      <c r="A36" s="5"/>
      <c r="B36" s="198" t="s">
        <v>29</v>
      </c>
      <c r="C36" s="198"/>
      <c r="D36" s="198"/>
      <c r="E36" s="6" t="s">
        <v>30</v>
      </c>
      <c r="F36" s="6"/>
    </row>
    <row r="37" spans="1:6">
      <c r="A37" s="5"/>
      <c r="B37" s="5"/>
      <c r="C37" s="5"/>
      <c r="D37" s="5"/>
      <c r="E37" s="6"/>
      <c r="F37" s="6"/>
    </row>
    <row r="38" spans="1:6">
      <c r="A38" s="5"/>
      <c r="B38" s="5"/>
      <c r="C38" s="5"/>
      <c r="D38" s="5"/>
      <c r="E38" s="6"/>
      <c r="F38" s="6"/>
    </row>
    <row r="39" spans="1:6">
      <c r="A39" s="5" t="s">
        <v>31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68" spans="1:1">
      <c r="A68" t="s">
        <v>123</v>
      </c>
    </row>
  </sheetData>
  <mergeCells count="12">
    <mergeCell ref="B40:D40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3:E33"/>
    <mergeCell ref="B36:D36"/>
  </mergeCells>
  <pageMargins left="0.24" right="0.21" top="0.4" bottom="0.32" header="0.3" footer="0.2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topLeftCell="A13" workbookViewId="0">
      <selection activeCell="F22" sqref="F22:H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29"/>
    </row>
    <row r="2" spans="1:8" ht="36" customHeight="1">
      <c r="A2" s="196" t="s">
        <v>1</v>
      </c>
      <c r="B2" s="196"/>
      <c r="C2" s="196"/>
      <c r="D2" s="196"/>
      <c r="E2" s="196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197" t="s">
        <v>125</v>
      </c>
      <c r="E4" s="197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141</v>
      </c>
      <c r="B7" s="194"/>
      <c r="C7" s="194"/>
      <c r="D7" s="194"/>
      <c r="E7" s="194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42</v>
      </c>
      <c r="B9" s="194"/>
      <c r="C9" s="194"/>
      <c r="D9" s="194"/>
      <c r="E9" s="194"/>
      <c r="F9" s="26"/>
    </row>
    <row r="10" spans="1:8" ht="15.75" thickBot="1">
      <c r="A10" s="5"/>
      <c r="B10" s="5"/>
      <c r="C10" s="5"/>
      <c r="D10" s="5"/>
      <c r="E10" s="6"/>
      <c r="F10" s="6"/>
      <c r="H10">
        <v>481.7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0.19</v>
      </c>
      <c r="E12" s="13">
        <v>2550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3179.2200000000003</v>
      </c>
      <c r="F13" s="40"/>
    </row>
    <row r="14" spans="1:8" ht="38.25">
      <c r="A14" s="14" t="s">
        <v>43</v>
      </c>
      <c r="B14" s="11" t="s">
        <v>9</v>
      </c>
      <c r="C14" s="11" t="s">
        <v>8</v>
      </c>
      <c r="D14" s="12">
        <v>2.21</v>
      </c>
      <c r="E14" s="13">
        <f>D14*12*H10</f>
        <v>12774.683999999999</v>
      </c>
      <c r="F14" s="40"/>
    </row>
    <row r="15" spans="1:8" ht="25.5">
      <c r="A15" s="14" t="s">
        <v>44</v>
      </c>
      <c r="B15" s="11" t="s">
        <v>9</v>
      </c>
      <c r="C15" s="11" t="s">
        <v>8</v>
      </c>
      <c r="D15" s="12">
        <v>2.02</v>
      </c>
      <c r="E15" s="13">
        <f>D15*12*H10</f>
        <v>11676.408000000001</v>
      </c>
      <c r="F15" s="40"/>
    </row>
    <row r="16" spans="1:8" ht="51">
      <c r="A16" s="14" t="s">
        <v>13</v>
      </c>
      <c r="B16" s="11" t="s">
        <v>11</v>
      </c>
      <c r="C16" s="11" t="s">
        <v>14</v>
      </c>
      <c r="D16" s="12">
        <v>0.53</v>
      </c>
      <c r="E16" s="13">
        <f>D16*12*H10</f>
        <v>3063.6120000000001</v>
      </c>
      <c r="F16" s="40"/>
    </row>
    <row r="17" spans="1:7" ht="42" customHeight="1">
      <c r="A17" s="14" t="s">
        <v>15</v>
      </c>
      <c r="B17" s="11" t="s">
        <v>16</v>
      </c>
      <c r="C17" s="11" t="s">
        <v>8</v>
      </c>
      <c r="D17" s="11">
        <v>4.5599999999999996</v>
      </c>
      <c r="E17" s="13">
        <f>D17*12*H10</f>
        <v>26358.624</v>
      </c>
      <c r="F17" s="40"/>
    </row>
    <row r="18" spans="1:7">
      <c r="A18" s="14" t="s">
        <v>32</v>
      </c>
      <c r="B18" s="11" t="s">
        <v>17</v>
      </c>
      <c r="C18" s="11" t="s">
        <v>8</v>
      </c>
      <c r="D18" s="12">
        <v>2.48</v>
      </c>
      <c r="E18" s="13">
        <f>D18*12*H10</f>
        <v>14335.391999999998</v>
      </c>
      <c r="F18" s="40"/>
    </row>
    <row r="19" spans="1:7">
      <c r="A19" s="14" t="s">
        <v>36</v>
      </c>
      <c r="B19" s="11"/>
      <c r="C19" s="11" t="s">
        <v>8</v>
      </c>
      <c r="D19" s="12">
        <v>0.36</v>
      </c>
      <c r="E19" s="13">
        <f>D19*12*H10</f>
        <v>2080.944</v>
      </c>
      <c r="F19" s="40"/>
    </row>
    <row r="20" spans="1:7" ht="25.5">
      <c r="A20" s="14" t="s">
        <v>18</v>
      </c>
      <c r="B20" s="11" t="s">
        <v>19</v>
      </c>
      <c r="C20" s="11" t="s">
        <v>8</v>
      </c>
      <c r="D20" s="12">
        <v>0.74</v>
      </c>
      <c r="E20" s="13">
        <f>D20*12*H10</f>
        <v>4277.4959999999992</v>
      </c>
      <c r="F20" s="40"/>
    </row>
    <row r="21" spans="1:7" ht="25.5">
      <c r="A21" s="14" t="s">
        <v>20</v>
      </c>
      <c r="B21" s="11" t="s">
        <v>19</v>
      </c>
      <c r="C21" s="11" t="s">
        <v>8</v>
      </c>
      <c r="D21" s="15">
        <v>0.41</v>
      </c>
      <c r="E21" s="13">
        <f>D21*12*H10</f>
        <v>2369.9639999999999</v>
      </c>
      <c r="F21" s="40"/>
    </row>
    <row r="22" spans="1:7" ht="25.5">
      <c r="A22" s="14" t="s">
        <v>21</v>
      </c>
      <c r="B22" s="11" t="s">
        <v>19</v>
      </c>
      <c r="C22" s="11" t="s">
        <v>8</v>
      </c>
      <c r="D22" s="11">
        <v>0.3</v>
      </c>
      <c r="E22" s="13">
        <v>1815.37</v>
      </c>
      <c r="F22" s="40"/>
      <c r="G22" s="117"/>
    </row>
    <row r="23" spans="1:7" ht="25.5">
      <c r="A23" s="14" t="s">
        <v>22</v>
      </c>
      <c r="B23" s="11" t="s">
        <v>17</v>
      </c>
      <c r="C23" s="11" t="s">
        <v>8</v>
      </c>
      <c r="D23" s="11">
        <v>0.53</v>
      </c>
      <c r="E23" s="13">
        <v>9671.0300000000007</v>
      </c>
      <c r="F23" s="40"/>
      <c r="G23" s="117"/>
    </row>
    <row r="24" spans="1:7" ht="25.5">
      <c r="A24" s="21" t="s">
        <v>275</v>
      </c>
      <c r="B24" s="22"/>
      <c r="C24" s="22"/>
      <c r="D24" s="22"/>
      <c r="E24" s="146">
        <v>9310.56</v>
      </c>
      <c r="F24" s="40"/>
    </row>
    <row r="25" spans="1:7" ht="25.5">
      <c r="A25" s="21" t="s">
        <v>319</v>
      </c>
      <c r="B25" s="22"/>
      <c r="C25" s="22"/>
      <c r="D25" s="22"/>
      <c r="E25" s="146">
        <v>17710.59</v>
      </c>
      <c r="F25" s="40"/>
    </row>
    <row r="26" spans="1:7" ht="19.5" thickBot="1">
      <c r="A26" s="16" t="s">
        <v>35</v>
      </c>
      <c r="B26" s="17"/>
      <c r="C26" s="17"/>
      <c r="D26" s="18"/>
      <c r="E26" s="116">
        <f>SUM(E12:E25)</f>
        <v>121173.89399999997</v>
      </c>
      <c r="F26" s="41"/>
      <c r="G26" s="117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194" t="s">
        <v>332</v>
      </c>
      <c r="B28" s="194"/>
      <c r="C28" s="194"/>
      <c r="D28" s="194"/>
      <c r="E28" s="194"/>
      <c r="F28" s="26"/>
    </row>
    <row r="29" spans="1:7">
      <c r="A29" s="5"/>
      <c r="B29" s="5"/>
      <c r="C29" s="5"/>
      <c r="D29" s="5"/>
      <c r="E29" s="6"/>
      <c r="F29" s="6"/>
    </row>
    <row r="30" spans="1:7" ht="33" customHeight="1">
      <c r="A30" s="194" t="s">
        <v>331</v>
      </c>
      <c r="B30" s="194"/>
      <c r="C30" s="194"/>
      <c r="D30" s="194"/>
      <c r="E30" s="194"/>
      <c r="F30" s="26"/>
    </row>
    <row r="31" spans="1:7">
      <c r="A31" s="119"/>
      <c r="B31" s="119"/>
      <c r="C31" s="119"/>
      <c r="D31" s="119"/>
      <c r="E31" s="119"/>
      <c r="F31" s="6"/>
    </row>
    <row r="32" spans="1:7" ht="33" customHeight="1">
      <c r="A32" s="194" t="s">
        <v>114</v>
      </c>
      <c r="B32" s="194"/>
      <c r="C32" s="194"/>
      <c r="D32" s="194"/>
      <c r="E32" s="194"/>
      <c r="F32" s="27"/>
    </row>
    <row r="33" spans="1:6">
      <c r="A33" s="5"/>
      <c r="B33" s="5"/>
      <c r="C33" s="5"/>
      <c r="D33" s="5"/>
      <c r="E33" s="6"/>
      <c r="F33" s="6"/>
    </row>
    <row r="34" spans="1:6" ht="23.25" customHeight="1">
      <c r="A34" s="199" t="s">
        <v>52</v>
      </c>
      <c r="B34" s="199"/>
      <c r="C34" s="199"/>
      <c r="D34" s="199"/>
      <c r="E34" s="199"/>
      <c r="F34" s="26"/>
    </row>
    <row r="35" spans="1:6">
      <c r="A35" s="5"/>
      <c r="B35" s="5"/>
      <c r="C35" s="5"/>
      <c r="D35" s="5"/>
      <c r="E35" s="6"/>
      <c r="F35" s="6"/>
    </row>
    <row r="36" spans="1:6" ht="30.75" customHeight="1">
      <c r="A36" s="194" t="s">
        <v>24</v>
      </c>
      <c r="B36" s="194"/>
      <c r="C36" s="194"/>
      <c r="D36" s="194"/>
      <c r="E36" s="194"/>
      <c r="F36" s="6"/>
    </row>
    <row r="37" spans="1:6">
      <c r="A37" s="118"/>
      <c r="B37" s="118"/>
      <c r="C37" s="118"/>
      <c r="D37" s="118"/>
      <c r="E37" s="118"/>
      <c r="F37" s="6"/>
    </row>
    <row r="38" spans="1:6">
      <c r="A38" s="200" t="s">
        <v>25</v>
      </c>
      <c r="B38" s="200"/>
      <c r="C38" s="200"/>
      <c r="D38" s="200"/>
      <c r="E38" s="200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198" t="s">
        <v>29</v>
      </c>
      <c r="C44" s="198"/>
      <c r="D44" s="198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3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8:E38"/>
    <mergeCell ref="B40:D40"/>
    <mergeCell ref="A36:E36"/>
  </mergeCells>
  <pageMargins left="0.24" right="0.21" top="0.24" bottom="0.2" header="0.16" footer="0.16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H70"/>
  <sheetViews>
    <sheetView topLeftCell="A11" workbookViewId="0">
      <selection activeCell="F19" sqref="F19:G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04"/>
    </row>
    <row r="2" spans="1:8" ht="36" customHeight="1">
      <c r="A2" s="196" t="s">
        <v>1</v>
      </c>
      <c r="B2" s="196"/>
      <c r="C2" s="196"/>
      <c r="D2" s="196"/>
      <c r="E2" s="196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197" t="s">
        <v>125</v>
      </c>
      <c r="E4" s="197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221</v>
      </c>
      <c r="B7" s="194"/>
      <c r="C7" s="194"/>
      <c r="D7" s="194"/>
      <c r="E7" s="194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107</v>
      </c>
      <c r="B9" s="194"/>
      <c r="C9" s="194"/>
      <c r="D9" s="194"/>
      <c r="E9" s="194"/>
      <c r="F9" s="107"/>
    </row>
    <row r="10" spans="1:8" ht="15.75" thickBot="1">
      <c r="A10" s="5"/>
      <c r="B10" s="5"/>
      <c r="C10" s="5"/>
      <c r="D10" s="5"/>
      <c r="E10" s="6"/>
      <c r="F10" s="6"/>
      <c r="H10">
        <v>280.10000000000002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0.48</v>
      </c>
      <c r="E12" s="13">
        <f>D12*$H$10*12</f>
        <v>1613.3760000000002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1848.6600000000003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0.47</v>
      </c>
      <c r="E14" s="13">
        <f t="shared" si="0"/>
        <v>1579.7639999999999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6.22</v>
      </c>
      <c r="E15" s="13">
        <f t="shared" si="0"/>
        <v>20906.664000000001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8335.7759999999998</v>
      </c>
      <c r="F16" s="40"/>
    </row>
    <row r="17" spans="1:7" ht="25.5">
      <c r="A17" s="14" t="s">
        <v>18</v>
      </c>
      <c r="B17" s="11" t="s">
        <v>19</v>
      </c>
      <c r="C17" s="11" t="s">
        <v>8</v>
      </c>
      <c r="D17" s="12">
        <v>0.74</v>
      </c>
      <c r="E17" s="13">
        <f t="shared" si="0"/>
        <v>2487.288</v>
      </c>
      <c r="F17" s="40"/>
    </row>
    <row r="18" spans="1:7" ht="25.5">
      <c r="A18" s="14" t="s">
        <v>96</v>
      </c>
      <c r="B18" s="11" t="s">
        <v>19</v>
      </c>
      <c r="C18" s="11" t="s">
        <v>8</v>
      </c>
      <c r="D18" s="84">
        <v>0.41</v>
      </c>
      <c r="E18" s="13">
        <f t="shared" si="0"/>
        <v>1378.0920000000001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</v>
      </c>
      <c r="E19" s="13">
        <v>1073.69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5719.7</v>
      </c>
      <c r="F20" s="40"/>
      <c r="G20" s="117"/>
    </row>
    <row r="21" spans="1:7">
      <c r="A21" s="21" t="s">
        <v>257</v>
      </c>
      <c r="B21" s="22"/>
      <c r="C21" s="22" t="s">
        <v>258</v>
      </c>
      <c r="D21" s="22"/>
      <c r="E21" s="23">
        <v>44122</v>
      </c>
      <c r="F21" s="40"/>
    </row>
    <row r="22" spans="1:7" ht="25.5">
      <c r="A22" s="21" t="s">
        <v>319</v>
      </c>
      <c r="B22" s="22"/>
      <c r="C22" s="22"/>
      <c r="D22" s="22"/>
      <c r="E22" s="23">
        <f>36766.85/1000*H10</f>
        <v>10298.394685000001</v>
      </c>
      <c r="F22" s="40"/>
    </row>
    <row r="23" spans="1:7" ht="19.5" thickBot="1">
      <c r="A23" s="16" t="s">
        <v>35</v>
      </c>
      <c r="B23" s="17"/>
      <c r="C23" s="17"/>
      <c r="D23" s="85"/>
      <c r="E23" s="116">
        <f>SUM(E12:E22)</f>
        <v>99363.404685000001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2.25" customHeight="1">
      <c r="A25" s="194" t="s">
        <v>443</v>
      </c>
      <c r="B25" s="194"/>
      <c r="C25" s="194"/>
      <c r="D25" s="194"/>
      <c r="E25" s="194"/>
      <c r="F25" s="107"/>
    </row>
    <row r="26" spans="1:7">
      <c r="A26" s="5"/>
      <c r="B26" s="5"/>
      <c r="C26" s="5"/>
      <c r="D26" s="5"/>
      <c r="E26" s="6"/>
      <c r="F26" s="6"/>
    </row>
    <row r="27" spans="1:7" ht="34.5" customHeight="1">
      <c r="A27" s="194" t="s">
        <v>444</v>
      </c>
      <c r="B27" s="194"/>
      <c r="C27" s="194"/>
      <c r="D27" s="194"/>
      <c r="E27" s="194"/>
      <c r="F27" s="107"/>
    </row>
    <row r="28" spans="1:7">
      <c r="A28" s="5"/>
      <c r="B28" s="5"/>
      <c r="C28" s="5"/>
      <c r="D28" s="5"/>
      <c r="E28" s="6"/>
      <c r="F28" s="6"/>
    </row>
    <row r="29" spans="1:7" ht="32.25" customHeight="1">
      <c r="A29" s="194" t="s">
        <v>114</v>
      </c>
      <c r="B29" s="194"/>
      <c r="C29" s="194"/>
      <c r="D29" s="194"/>
      <c r="E29" s="194"/>
      <c r="F29" s="108"/>
    </row>
    <row r="30" spans="1:7">
      <c r="A30" s="139"/>
      <c r="B30" s="139"/>
      <c r="C30" s="139"/>
      <c r="D30" s="139"/>
      <c r="E30" s="139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07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09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70" spans="1:1">
      <c r="A70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69"/>
  <sheetViews>
    <sheetView topLeftCell="A12" workbookViewId="0">
      <selection activeCell="F22" sqref="F22:G25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04"/>
    </row>
    <row r="2" spans="1:8" ht="36" customHeight="1">
      <c r="A2" s="196" t="s">
        <v>1</v>
      </c>
      <c r="B2" s="196"/>
      <c r="C2" s="196"/>
      <c r="D2" s="196"/>
      <c r="E2" s="196"/>
      <c r="F2" s="105"/>
    </row>
    <row r="3" spans="1:8">
      <c r="A3" s="1"/>
      <c r="B3" s="1"/>
      <c r="C3" s="1"/>
      <c r="D3" s="1"/>
      <c r="E3" s="2"/>
      <c r="F3" s="2"/>
    </row>
    <row r="4" spans="1:8" ht="15" customHeight="1">
      <c r="A4" s="107" t="s">
        <v>2</v>
      </c>
      <c r="B4" s="1"/>
      <c r="C4" s="1"/>
      <c r="D4" s="197" t="s">
        <v>125</v>
      </c>
      <c r="E4" s="197"/>
      <c r="F4" s="106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222</v>
      </c>
      <c r="B7" s="194"/>
      <c r="C7" s="194"/>
      <c r="D7" s="194"/>
      <c r="E7" s="194"/>
      <c r="F7" s="107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108</v>
      </c>
      <c r="B9" s="194"/>
      <c r="C9" s="194"/>
      <c r="D9" s="194"/>
      <c r="E9" s="194"/>
      <c r="F9" s="107"/>
    </row>
    <row r="10" spans="1:8" ht="15.75" thickBot="1">
      <c r="A10" s="5"/>
      <c r="B10" s="5"/>
      <c r="C10" s="5"/>
      <c r="D10" s="5"/>
      <c r="E10" s="6"/>
      <c r="F10" s="6"/>
      <c r="H10">
        <v>268.5</v>
      </c>
    </row>
    <row r="11" spans="1:8" ht="82.5" customHeight="1">
      <c r="A11" s="130" t="s">
        <v>3</v>
      </c>
      <c r="B11" s="131" t="s">
        <v>4</v>
      </c>
      <c r="C11" s="131" t="s">
        <v>5</v>
      </c>
      <c r="D11" s="132" t="s">
        <v>6</v>
      </c>
      <c r="E11" s="133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0.44</v>
      </c>
      <c r="E12" s="13">
        <v>1800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18" si="0">D13*$H$10*12</f>
        <v>1772.1000000000001</v>
      </c>
      <c r="F13" s="40"/>
      <c r="G13" s="117"/>
    </row>
    <row r="14" spans="1:8" ht="51">
      <c r="A14" s="14" t="s">
        <v>13</v>
      </c>
      <c r="B14" s="11" t="s">
        <v>11</v>
      </c>
      <c r="C14" s="11" t="s">
        <v>14</v>
      </c>
      <c r="D14" s="12">
        <v>0.33</v>
      </c>
      <c r="E14" s="13">
        <v>1197</v>
      </c>
      <c r="F14" s="40"/>
      <c r="G14" s="117"/>
    </row>
    <row r="15" spans="1:8" ht="25.5">
      <c r="A15" s="14" t="s">
        <v>38</v>
      </c>
      <c r="B15" s="11" t="s">
        <v>109</v>
      </c>
      <c r="C15" s="11" t="s">
        <v>8</v>
      </c>
      <c r="D15" s="12">
        <v>2.61</v>
      </c>
      <c r="E15" s="13">
        <f t="shared" si="0"/>
        <v>8409.42</v>
      </c>
      <c r="F15" s="40"/>
      <c r="G15" s="117"/>
    </row>
    <row r="16" spans="1:8" ht="42" customHeight="1">
      <c r="A16" s="14" t="s">
        <v>15</v>
      </c>
      <c r="B16" s="11" t="s">
        <v>16</v>
      </c>
      <c r="C16" s="11" t="s">
        <v>8</v>
      </c>
      <c r="D16" s="11">
        <v>6.7</v>
      </c>
      <c r="E16" s="13">
        <f t="shared" si="0"/>
        <v>21587.4</v>
      </c>
      <c r="F16" s="40"/>
      <c r="G16" s="117"/>
    </row>
    <row r="17" spans="1:7">
      <c r="A17" s="14" t="s">
        <v>32</v>
      </c>
      <c r="B17" s="11" t="s">
        <v>17</v>
      </c>
      <c r="C17" s="11" t="s">
        <v>8</v>
      </c>
      <c r="D17" s="12">
        <v>2.48</v>
      </c>
      <c r="E17" s="13">
        <f t="shared" si="0"/>
        <v>7990.5599999999995</v>
      </c>
      <c r="F17" s="40"/>
      <c r="G17" s="117"/>
    </row>
    <row r="18" spans="1:7">
      <c r="A18" s="14" t="s">
        <v>36</v>
      </c>
      <c r="B18" s="11"/>
      <c r="C18" s="11" t="s">
        <v>8</v>
      </c>
      <c r="D18" s="12">
        <v>0.51</v>
      </c>
      <c r="E18" s="13">
        <f t="shared" si="0"/>
        <v>1643.22</v>
      </c>
      <c r="F18" s="40"/>
      <c r="G18" s="117"/>
    </row>
    <row r="19" spans="1:7" ht="25.5">
      <c r="A19" s="14" t="s">
        <v>18</v>
      </c>
      <c r="B19" s="11" t="s">
        <v>19</v>
      </c>
      <c r="C19" s="11" t="s">
        <v>8</v>
      </c>
      <c r="D19" s="12">
        <v>0.74</v>
      </c>
      <c r="E19" s="13">
        <v>2820</v>
      </c>
      <c r="F19" s="40"/>
      <c r="G19" s="117"/>
    </row>
    <row r="20" spans="1:7" ht="25.5">
      <c r="A20" s="14" t="s">
        <v>110</v>
      </c>
      <c r="B20" s="11" t="s">
        <v>19</v>
      </c>
      <c r="C20" s="11" t="s">
        <v>8</v>
      </c>
      <c r="D20" s="84">
        <v>1.47</v>
      </c>
      <c r="E20" s="13">
        <v>5185.8599999999997</v>
      </c>
      <c r="F20" s="40"/>
      <c r="G20" s="117"/>
    </row>
    <row r="21" spans="1:7" ht="25.5">
      <c r="A21" s="14" t="s">
        <v>21</v>
      </c>
      <c r="B21" s="11" t="s">
        <v>19</v>
      </c>
      <c r="C21" s="11" t="s">
        <v>8</v>
      </c>
      <c r="D21" s="11">
        <v>0.3</v>
      </c>
      <c r="E21" s="13">
        <v>1029.23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0.53</v>
      </c>
      <c r="E22" s="13">
        <v>5482.83</v>
      </c>
      <c r="F22" s="40"/>
      <c r="G22" s="117"/>
    </row>
    <row r="23" spans="1:7">
      <c r="A23" s="14" t="s">
        <v>314</v>
      </c>
      <c r="B23" s="11"/>
      <c r="C23" s="11"/>
      <c r="D23" s="11"/>
      <c r="E23" s="13">
        <v>1072</v>
      </c>
      <c r="F23" s="40"/>
      <c r="G23" s="117"/>
    </row>
    <row r="24" spans="1:7" ht="25.5">
      <c r="A24" s="21" t="s">
        <v>319</v>
      </c>
      <c r="B24" s="22"/>
      <c r="C24" s="22"/>
      <c r="D24" s="22"/>
      <c r="E24" s="23">
        <f>36766.85/1000*H10</f>
        <v>9871.8992249999992</v>
      </c>
      <c r="F24" s="40"/>
      <c r="G24" s="117"/>
    </row>
    <row r="25" spans="1:7" ht="19.5" thickBot="1">
      <c r="A25" s="16" t="s">
        <v>35</v>
      </c>
      <c r="B25" s="17"/>
      <c r="C25" s="17"/>
      <c r="D25" s="85"/>
      <c r="E25" s="116">
        <f>SUM(E12:E24)</f>
        <v>69861.519224999996</v>
      </c>
      <c r="F25" s="41"/>
      <c r="G25" s="117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194" t="s">
        <v>446</v>
      </c>
      <c r="B27" s="194"/>
      <c r="C27" s="194"/>
      <c r="D27" s="194"/>
      <c r="E27" s="194"/>
      <c r="F27" s="107"/>
    </row>
    <row r="28" spans="1:7">
      <c r="A28" s="5"/>
      <c r="B28" s="5"/>
      <c r="C28" s="5"/>
      <c r="D28" s="5"/>
      <c r="E28" s="6"/>
      <c r="F28" s="6"/>
    </row>
    <row r="29" spans="1:7" ht="32.25" customHeight="1">
      <c r="A29" s="194" t="s">
        <v>445</v>
      </c>
      <c r="B29" s="194"/>
      <c r="C29" s="194"/>
      <c r="D29" s="194"/>
      <c r="E29" s="194"/>
      <c r="F29" s="107"/>
    </row>
    <row r="30" spans="1:7">
      <c r="A30" s="5"/>
      <c r="B30" s="5"/>
      <c r="C30" s="5"/>
      <c r="D30" s="5"/>
      <c r="E30" s="6"/>
      <c r="F30" s="6"/>
    </row>
    <row r="31" spans="1:7" ht="34.5" customHeight="1">
      <c r="A31" s="194" t="s">
        <v>114</v>
      </c>
      <c r="B31" s="194"/>
      <c r="C31" s="194"/>
      <c r="D31" s="194"/>
      <c r="E31" s="194"/>
      <c r="F31" s="108"/>
    </row>
    <row r="32" spans="1:7">
      <c r="A32" s="139"/>
      <c r="B32" s="139"/>
      <c r="C32" s="139"/>
      <c r="D32" s="139"/>
      <c r="E32" s="139"/>
      <c r="F32" s="6"/>
    </row>
    <row r="33" spans="1:6" ht="28.5" customHeight="1">
      <c r="A33" s="194" t="s">
        <v>24</v>
      </c>
      <c r="B33" s="194"/>
      <c r="C33" s="194"/>
      <c r="D33" s="194"/>
      <c r="E33" s="194"/>
      <c r="F33" s="107"/>
    </row>
    <row r="34" spans="1:6">
      <c r="A34" s="5"/>
      <c r="B34" s="5"/>
      <c r="C34" s="5"/>
      <c r="D34" s="5"/>
      <c r="E34" s="6"/>
      <c r="F34" s="6"/>
    </row>
    <row r="35" spans="1:6">
      <c r="A35" s="5"/>
      <c r="B35" s="5"/>
      <c r="C35" s="5"/>
      <c r="D35" s="5"/>
      <c r="E35" s="6"/>
      <c r="F35" s="6"/>
    </row>
    <row r="36" spans="1:6">
      <c r="A36" s="200" t="s">
        <v>25</v>
      </c>
      <c r="B36" s="200"/>
      <c r="C36" s="200"/>
      <c r="D36" s="200"/>
      <c r="E36" s="200"/>
      <c r="F36" s="109"/>
    </row>
    <row r="37" spans="1:6">
      <c r="A37" s="5"/>
      <c r="B37" s="5"/>
      <c r="C37" s="5"/>
      <c r="D37" s="5"/>
      <c r="E37" s="6"/>
      <c r="F37" s="6"/>
    </row>
    <row r="38" spans="1:6">
      <c r="A38" s="5" t="s">
        <v>26</v>
      </c>
      <c r="B38" s="5" t="s">
        <v>27</v>
      </c>
      <c r="C38" s="5"/>
      <c r="D38" s="5"/>
      <c r="E38" s="6" t="s">
        <v>28</v>
      </c>
      <c r="F38" s="6"/>
    </row>
    <row r="39" spans="1:6">
      <c r="A39" s="5"/>
      <c r="B39" s="198" t="s">
        <v>29</v>
      </c>
      <c r="C39" s="198"/>
      <c r="D39" s="198"/>
      <c r="E39" s="6" t="s">
        <v>30</v>
      </c>
      <c r="F39" s="6"/>
    </row>
    <row r="40" spans="1:6">
      <c r="A40" s="5"/>
      <c r="B40" s="5"/>
      <c r="C40" s="5"/>
      <c r="D40" s="5"/>
      <c r="E40" s="6"/>
      <c r="F40" s="6"/>
    </row>
    <row r="41" spans="1:6">
      <c r="A41" s="5"/>
      <c r="B41" s="5"/>
      <c r="C41" s="5"/>
      <c r="D41" s="5"/>
      <c r="E41" s="6"/>
      <c r="F41" s="6"/>
    </row>
    <row r="42" spans="1:6">
      <c r="A42" s="5" t="s">
        <v>31</v>
      </c>
      <c r="B42" s="5" t="s">
        <v>27</v>
      </c>
      <c r="C42" s="5"/>
      <c r="D42" s="5"/>
      <c r="E42" s="6" t="s">
        <v>28</v>
      </c>
      <c r="F42" s="6"/>
    </row>
    <row r="43" spans="1:6">
      <c r="A43" s="5"/>
      <c r="B43" s="198" t="s">
        <v>29</v>
      </c>
      <c r="C43" s="198"/>
      <c r="D43" s="198"/>
      <c r="E43" s="6" t="s">
        <v>30</v>
      </c>
      <c r="F43" s="6"/>
    </row>
    <row r="44" spans="1:6">
      <c r="A44" s="5"/>
      <c r="B44" s="5"/>
      <c r="C44" s="5"/>
      <c r="D44" s="5"/>
      <c r="E44" s="6"/>
      <c r="F44" s="6"/>
    </row>
    <row r="69" spans="1:1">
      <c r="A69" t="s">
        <v>123</v>
      </c>
    </row>
  </sheetData>
  <mergeCells count="12">
    <mergeCell ref="B43:D43"/>
    <mergeCell ref="A1:E1"/>
    <mergeCell ref="A2:E2"/>
    <mergeCell ref="D4:E4"/>
    <mergeCell ref="A7:E7"/>
    <mergeCell ref="A9:E9"/>
    <mergeCell ref="A27:E27"/>
    <mergeCell ref="A29:E29"/>
    <mergeCell ref="A31:E31"/>
    <mergeCell ref="A33:E33"/>
    <mergeCell ref="A36:E36"/>
    <mergeCell ref="B39:D39"/>
  </mergeCells>
  <pageMargins left="0.24" right="0.21" top="0.4" bottom="0.32" header="0.3" footer="0.24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69"/>
  <sheetViews>
    <sheetView topLeftCell="A9" workbookViewId="0">
      <selection activeCell="F12" sqref="F12:G14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10"/>
    </row>
    <row r="2" spans="1:8" ht="36" customHeight="1">
      <c r="A2" s="196" t="s">
        <v>1</v>
      </c>
      <c r="B2" s="196"/>
      <c r="C2" s="196"/>
      <c r="D2" s="196"/>
      <c r="E2" s="196"/>
      <c r="F2" s="111"/>
    </row>
    <row r="3" spans="1:8">
      <c r="A3" s="1"/>
      <c r="B3" s="1"/>
      <c r="C3" s="1"/>
      <c r="D3" s="1"/>
      <c r="E3" s="2"/>
      <c r="F3" s="2"/>
    </row>
    <row r="4" spans="1:8" ht="15" customHeight="1">
      <c r="A4" s="113" t="s">
        <v>2</v>
      </c>
      <c r="B4" s="1"/>
      <c r="C4" s="1"/>
      <c r="D4" s="197" t="s">
        <v>125</v>
      </c>
      <c r="E4" s="197"/>
      <c r="F4" s="11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223</v>
      </c>
      <c r="B7" s="194"/>
      <c r="C7" s="194"/>
      <c r="D7" s="194"/>
      <c r="E7" s="194"/>
      <c r="F7" s="113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111</v>
      </c>
      <c r="B9" s="194"/>
      <c r="C9" s="194"/>
      <c r="D9" s="194"/>
      <c r="E9" s="194"/>
      <c r="F9" s="113"/>
    </row>
    <row r="10" spans="1:8" ht="15.75" thickBot="1">
      <c r="A10" s="5"/>
      <c r="B10" s="5"/>
      <c r="C10" s="5"/>
      <c r="D10" s="5"/>
      <c r="E10" s="6"/>
      <c r="F10" s="6"/>
      <c r="H10">
        <v>382.1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0.23</v>
      </c>
      <c r="E12" s="13">
        <v>1950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 t="shared" ref="E13:E20" si="0">D13*$H$10*12</f>
        <v>2521.8600000000006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0.73</v>
      </c>
      <c r="E14" s="13">
        <v>3742.3</v>
      </c>
      <c r="F14" s="40"/>
      <c r="G14" s="117"/>
    </row>
    <row r="15" spans="1:8" ht="25.5">
      <c r="A15" s="14" t="s">
        <v>38</v>
      </c>
      <c r="B15" s="11" t="s">
        <v>109</v>
      </c>
      <c r="C15" s="11" t="s">
        <v>8</v>
      </c>
      <c r="D15" s="12">
        <v>1.52</v>
      </c>
      <c r="E15" s="13">
        <f t="shared" si="0"/>
        <v>6969.5040000000008</v>
      </c>
      <c r="F15" s="40"/>
    </row>
    <row r="16" spans="1:8" ht="42" customHeight="1">
      <c r="A16" s="14" t="s">
        <v>15</v>
      </c>
      <c r="B16" s="11" t="s">
        <v>16</v>
      </c>
      <c r="C16" s="11" t="s">
        <v>8</v>
      </c>
      <c r="D16" s="11">
        <v>4.95</v>
      </c>
      <c r="E16" s="13">
        <f t="shared" si="0"/>
        <v>22696.74</v>
      </c>
      <c r="F16" s="40"/>
    </row>
    <row r="17" spans="1:7">
      <c r="A17" s="14" t="s">
        <v>32</v>
      </c>
      <c r="B17" s="11" t="s">
        <v>17</v>
      </c>
      <c r="C17" s="11" t="s">
        <v>8</v>
      </c>
      <c r="D17" s="12">
        <v>2.48</v>
      </c>
      <c r="E17" s="13">
        <f t="shared" si="0"/>
        <v>11371.296</v>
      </c>
      <c r="F17" s="40"/>
    </row>
    <row r="18" spans="1:7">
      <c r="A18" s="14" t="s">
        <v>36</v>
      </c>
      <c r="B18" s="11"/>
      <c r="C18" s="11" t="s">
        <v>8</v>
      </c>
      <c r="D18" s="12">
        <v>0.52</v>
      </c>
      <c r="E18" s="13">
        <f t="shared" si="0"/>
        <v>2384.3040000000001</v>
      </c>
      <c r="F18" s="40"/>
    </row>
    <row r="19" spans="1:7" ht="25.5">
      <c r="A19" s="14" t="s">
        <v>18</v>
      </c>
      <c r="B19" s="11" t="s">
        <v>19</v>
      </c>
      <c r="C19" s="11" t="s">
        <v>8</v>
      </c>
      <c r="D19" s="12">
        <v>0.81</v>
      </c>
      <c r="E19" s="13">
        <f t="shared" si="0"/>
        <v>3714.0120000000006</v>
      </c>
      <c r="F19" s="40"/>
    </row>
    <row r="20" spans="1:7" ht="25.5">
      <c r="A20" s="14" t="s">
        <v>96</v>
      </c>
      <c r="B20" s="11" t="s">
        <v>19</v>
      </c>
      <c r="C20" s="11" t="s">
        <v>8</v>
      </c>
      <c r="D20" s="84">
        <v>0.45</v>
      </c>
      <c r="E20" s="13">
        <f t="shared" si="0"/>
        <v>2063.34</v>
      </c>
      <c r="F20" s="40"/>
    </row>
    <row r="21" spans="1:7" ht="25.5">
      <c r="A21" s="14" t="s">
        <v>21</v>
      </c>
      <c r="B21" s="11" t="s">
        <v>19</v>
      </c>
      <c r="C21" s="11" t="s">
        <v>8</v>
      </c>
      <c r="D21" s="11">
        <v>0.31</v>
      </c>
      <c r="E21" s="13">
        <v>1464.64</v>
      </c>
      <c r="F21" s="40"/>
      <c r="G21" s="117"/>
    </row>
    <row r="22" spans="1:7" ht="25.5">
      <c r="A22" s="14" t="s">
        <v>22</v>
      </c>
      <c r="B22" s="11" t="s">
        <v>17</v>
      </c>
      <c r="C22" s="11" t="s">
        <v>8</v>
      </c>
      <c r="D22" s="11">
        <v>0.53</v>
      </c>
      <c r="E22" s="13">
        <v>7802.59</v>
      </c>
      <c r="F22" s="40"/>
      <c r="G22" s="117"/>
    </row>
    <row r="23" spans="1:7">
      <c r="A23" s="21" t="s">
        <v>284</v>
      </c>
      <c r="B23" s="22"/>
      <c r="C23" s="11"/>
      <c r="D23" s="22"/>
      <c r="E23" s="13">
        <v>80</v>
      </c>
      <c r="F23" s="40"/>
    </row>
    <row r="24" spans="1:7">
      <c r="A24" s="21" t="s">
        <v>315</v>
      </c>
      <c r="B24" s="22"/>
      <c r="C24" s="22"/>
      <c r="D24" s="22"/>
      <c r="E24" s="23">
        <v>130</v>
      </c>
      <c r="F24" s="40"/>
    </row>
    <row r="25" spans="1:7" ht="25.5">
      <c r="A25" s="21" t="s">
        <v>319</v>
      </c>
      <c r="B25" s="22"/>
      <c r="C25" s="22"/>
      <c r="D25" s="22"/>
      <c r="E25" s="23">
        <f>36766.85/1000*H10</f>
        <v>14048.613385000001</v>
      </c>
      <c r="F25" s="40"/>
    </row>
    <row r="26" spans="1:7" ht="19.5" thickBot="1">
      <c r="A26" s="16" t="s">
        <v>35</v>
      </c>
      <c r="B26" s="17"/>
      <c r="C26" s="17"/>
      <c r="D26" s="85"/>
      <c r="E26" s="116">
        <f>SUM(E12:E25)</f>
        <v>80939.199385</v>
      </c>
      <c r="F26" s="41"/>
      <c r="G26" s="117"/>
    </row>
    <row r="27" spans="1:7">
      <c r="A27" s="5"/>
      <c r="B27" s="5"/>
      <c r="C27" s="5"/>
      <c r="D27" s="5"/>
      <c r="E27" s="6"/>
      <c r="F27" s="6"/>
    </row>
    <row r="28" spans="1:7" ht="33" customHeight="1">
      <c r="A28" s="194" t="s">
        <v>447</v>
      </c>
      <c r="B28" s="194"/>
      <c r="C28" s="194"/>
      <c r="D28" s="194"/>
      <c r="E28" s="194"/>
      <c r="F28" s="113"/>
    </row>
    <row r="29" spans="1:7">
      <c r="A29" s="5"/>
      <c r="B29" s="5"/>
      <c r="C29" s="5"/>
      <c r="D29" s="5"/>
      <c r="E29" s="6"/>
      <c r="F29" s="6"/>
    </row>
    <row r="30" spans="1:7" ht="32.25" customHeight="1">
      <c r="A30" s="194" t="s">
        <v>448</v>
      </c>
      <c r="B30" s="194"/>
      <c r="C30" s="194"/>
      <c r="D30" s="194"/>
      <c r="E30" s="194"/>
      <c r="F30" s="113"/>
    </row>
    <row r="31" spans="1:7">
      <c r="A31" s="5"/>
      <c r="B31" s="5"/>
      <c r="C31" s="5"/>
      <c r="D31" s="5"/>
      <c r="E31" s="6"/>
      <c r="F31" s="6"/>
    </row>
    <row r="32" spans="1:7" ht="29.25" customHeight="1">
      <c r="A32" s="194" t="s">
        <v>114</v>
      </c>
      <c r="B32" s="194"/>
      <c r="C32" s="194"/>
      <c r="D32" s="194"/>
      <c r="E32" s="194"/>
      <c r="F32" s="114"/>
    </row>
    <row r="33" spans="1:6">
      <c r="A33" s="139"/>
      <c r="B33" s="139"/>
      <c r="C33" s="139"/>
      <c r="D33" s="139"/>
      <c r="E33" s="139"/>
      <c r="F33" s="6"/>
    </row>
    <row r="34" spans="1:6" ht="28.5" customHeight="1">
      <c r="A34" s="194" t="s">
        <v>24</v>
      </c>
      <c r="B34" s="194"/>
      <c r="C34" s="194"/>
      <c r="D34" s="194"/>
      <c r="E34" s="194"/>
      <c r="F34" s="113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00" t="s">
        <v>25</v>
      </c>
      <c r="B37" s="200"/>
      <c r="C37" s="200"/>
      <c r="D37" s="200"/>
      <c r="E37" s="200"/>
      <c r="F37" s="115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198" t="s">
        <v>29</v>
      </c>
      <c r="C44" s="198"/>
      <c r="D44" s="198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  <row r="69" spans="1:1">
      <c r="A69" t="s">
        <v>123</v>
      </c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73"/>
  <sheetViews>
    <sheetView topLeftCell="A10" workbookViewId="0">
      <selection activeCell="F12" sqref="F12:H23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10"/>
    </row>
    <row r="2" spans="1:8" ht="36" customHeight="1">
      <c r="A2" s="196" t="s">
        <v>1</v>
      </c>
      <c r="B2" s="196"/>
      <c r="C2" s="196"/>
      <c r="D2" s="196"/>
      <c r="E2" s="196"/>
      <c r="F2" s="111"/>
    </row>
    <row r="3" spans="1:8">
      <c r="A3" s="1"/>
      <c r="B3" s="1"/>
      <c r="C3" s="1"/>
      <c r="D3" s="1"/>
      <c r="E3" s="2"/>
      <c r="F3" s="2"/>
    </row>
    <row r="4" spans="1:8" ht="15" customHeight="1">
      <c r="A4" s="113" t="s">
        <v>2</v>
      </c>
      <c r="B4" s="1"/>
      <c r="C4" s="1"/>
      <c r="D4" s="197" t="s">
        <v>125</v>
      </c>
      <c r="E4" s="197"/>
      <c r="F4" s="11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225</v>
      </c>
      <c r="B7" s="194"/>
      <c r="C7" s="194"/>
      <c r="D7" s="194"/>
      <c r="E7" s="194"/>
      <c r="F7" s="113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112</v>
      </c>
      <c r="B9" s="194"/>
      <c r="C9" s="194"/>
      <c r="D9" s="194"/>
      <c r="E9" s="194"/>
      <c r="F9" s="113"/>
    </row>
    <row r="10" spans="1:8" ht="15.75" thickBot="1">
      <c r="A10" s="5"/>
      <c r="B10" s="5"/>
      <c r="C10" s="5"/>
      <c r="D10" s="5"/>
      <c r="E10" s="6"/>
      <c r="F10" s="6"/>
      <c r="H10">
        <v>214.7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38.25">
      <c r="A12" s="14" t="s">
        <v>233</v>
      </c>
      <c r="B12" s="11" t="s">
        <v>11</v>
      </c>
      <c r="C12" s="11" t="s">
        <v>12</v>
      </c>
      <c r="D12" s="12">
        <v>0.15</v>
      </c>
      <c r="E12" s="13">
        <v>1050</v>
      </c>
      <c r="F12" s="40"/>
      <c r="G12" s="117"/>
    </row>
    <row r="13" spans="1:8" ht="38.25">
      <c r="A13" s="14" t="s">
        <v>234</v>
      </c>
      <c r="B13" s="11" t="s">
        <v>9</v>
      </c>
      <c r="C13" s="11" t="s">
        <v>8</v>
      </c>
      <c r="D13" s="12">
        <v>0.55000000000000004</v>
      </c>
      <c r="E13" s="13">
        <f t="shared" ref="E13:E17" si="0">D13*$H$10*12</f>
        <v>1417.02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0.2</v>
      </c>
      <c r="E14" s="13">
        <v>537.54</v>
      </c>
      <c r="F14" s="40"/>
      <c r="G14" s="117"/>
    </row>
    <row r="15" spans="1:8">
      <c r="A15" s="14" t="s">
        <v>32</v>
      </c>
      <c r="B15" s="11" t="s">
        <v>17</v>
      </c>
      <c r="C15" s="11" t="s">
        <v>8</v>
      </c>
      <c r="D15" s="12">
        <v>2.48</v>
      </c>
      <c r="E15" s="13">
        <f t="shared" si="0"/>
        <v>6389.4719999999998</v>
      </c>
      <c r="F15" s="40"/>
    </row>
    <row r="16" spans="1:8">
      <c r="A16" s="14" t="s">
        <v>36</v>
      </c>
      <c r="B16" s="11"/>
      <c r="C16" s="11" t="s">
        <v>8</v>
      </c>
      <c r="D16" s="12">
        <v>0.18</v>
      </c>
      <c r="E16" s="13">
        <f t="shared" si="0"/>
        <v>463.75199999999995</v>
      </c>
      <c r="F16" s="40"/>
    </row>
    <row r="17" spans="1:7" ht="25.5">
      <c r="A17" s="14" t="s">
        <v>18</v>
      </c>
      <c r="B17" s="11" t="s">
        <v>19</v>
      </c>
      <c r="C17" s="11" t="s">
        <v>8</v>
      </c>
      <c r="D17" s="12">
        <v>0.74</v>
      </c>
      <c r="E17" s="13">
        <f t="shared" si="0"/>
        <v>1906.5359999999998</v>
      </c>
      <c r="F17" s="40"/>
    </row>
    <row r="18" spans="1:7" ht="25.5">
      <c r="A18" s="14" t="s">
        <v>122</v>
      </c>
      <c r="B18" s="11" t="s">
        <v>19</v>
      </c>
      <c r="C18" s="11" t="s">
        <v>8</v>
      </c>
      <c r="D18" s="84">
        <v>1.47</v>
      </c>
      <c r="E18" s="13">
        <v>3800.22</v>
      </c>
      <c r="F18" s="40"/>
      <c r="G18" s="117"/>
    </row>
    <row r="19" spans="1:7" ht="25.5">
      <c r="A19" s="14" t="s">
        <v>21</v>
      </c>
      <c r="B19" s="11" t="s">
        <v>19</v>
      </c>
      <c r="C19" s="11" t="s">
        <v>8</v>
      </c>
      <c r="D19" s="11">
        <v>0.3</v>
      </c>
      <c r="E19" s="13">
        <v>822.98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4384.21</v>
      </c>
      <c r="F20" s="40"/>
      <c r="G20" s="117"/>
    </row>
    <row r="21" spans="1:7">
      <c r="A21" s="21" t="s">
        <v>316</v>
      </c>
      <c r="B21" s="22"/>
      <c r="C21" s="22"/>
      <c r="D21" s="22"/>
      <c r="E21" s="23">
        <v>7524</v>
      </c>
      <c r="F21" s="40"/>
      <c r="G21" s="117"/>
    </row>
    <row r="22" spans="1:7" ht="25.5">
      <c r="A22" s="21" t="s">
        <v>319</v>
      </c>
      <c r="B22" s="22"/>
      <c r="C22" s="22"/>
      <c r="D22" s="22"/>
      <c r="E22" s="23">
        <f>36766.85/1000*H10</f>
        <v>7893.8426949999994</v>
      </c>
      <c r="F22" s="40"/>
      <c r="G22" s="117"/>
    </row>
    <row r="23" spans="1:7" ht="19.5" thickBot="1">
      <c r="A23" s="16" t="s">
        <v>35</v>
      </c>
      <c r="B23" s="17"/>
      <c r="C23" s="17"/>
      <c r="D23" s="85"/>
      <c r="E23" s="116">
        <f>SUM(E12:E22)</f>
        <v>36189.572694999995</v>
      </c>
      <c r="F23" s="41"/>
      <c r="G23" s="117"/>
    </row>
    <row r="24" spans="1:7">
      <c r="A24" s="5"/>
      <c r="B24" s="5"/>
      <c r="C24" s="5"/>
      <c r="D24" s="5"/>
      <c r="E24" s="6"/>
      <c r="F24" s="6"/>
    </row>
    <row r="25" spans="1:7" ht="33" customHeight="1">
      <c r="A25" s="194" t="s">
        <v>449</v>
      </c>
      <c r="B25" s="194"/>
      <c r="C25" s="194"/>
      <c r="D25" s="194"/>
      <c r="E25" s="194"/>
      <c r="F25" s="113"/>
    </row>
    <row r="26" spans="1:7">
      <c r="A26" s="5"/>
      <c r="B26" s="5"/>
      <c r="C26" s="5"/>
      <c r="D26" s="5"/>
      <c r="E26" s="6"/>
      <c r="F26" s="6"/>
    </row>
    <row r="27" spans="1:7" ht="32.25" customHeight="1">
      <c r="A27" s="194" t="s">
        <v>450</v>
      </c>
      <c r="B27" s="194"/>
      <c r="C27" s="194"/>
      <c r="D27" s="194"/>
      <c r="E27" s="194"/>
      <c r="F27" s="113"/>
    </row>
    <row r="28" spans="1:7">
      <c r="A28" s="5"/>
      <c r="B28" s="5"/>
      <c r="C28" s="5"/>
      <c r="D28" s="5"/>
      <c r="E28" s="6"/>
      <c r="F28" s="6"/>
    </row>
    <row r="29" spans="1:7" ht="33" customHeight="1">
      <c r="A29" s="194" t="s">
        <v>114</v>
      </c>
      <c r="B29" s="194"/>
      <c r="C29" s="194"/>
      <c r="D29" s="194"/>
      <c r="E29" s="194"/>
      <c r="F29" s="114"/>
    </row>
    <row r="30" spans="1:7">
      <c r="A30" s="139"/>
      <c r="B30" s="139"/>
      <c r="C30" s="139"/>
      <c r="D30" s="139"/>
      <c r="E30" s="139"/>
      <c r="F30" s="6"/>
    </row>
    <row r="31" spans="1:7" ht="28.5" customHeight="1">
      <c r="A31" s="194" t="s">
        <v>24</v>
      </c>
      <c r="B31" s="194"/>
      <c r="C31" s="194"/>
      <c r="D31" s="194"/>
      <c r="E31" s="194"/>
      <c r="F31" s="113"/>
    </row>
    <row r="32" spans="1:7">
      <c r="A32" s="5"/>
      <c r="B32" s="5"/>
      <c r="C32" s="5"/>
      <c r="D32" s="5"/>
      <c r="E32" s="6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115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  <row r="73" spans="1:1">
      <c r="A73" t="s">
        <v>123</v>
      </c>
    </row>
  </sheetData>
  <mergeCells count="12">
    <mergeCell ref="B41:D41"/>
    <mergeCell ref="A1:E1"/>
    <mergeCell ref="A2:E2"/>
    <mergeCell ref="D4:E4"/>
    <mergeCell ref="A7:E7"/>
    <mergeCell ref="A9:E9"/>
    <mergeCell ref="A25:E25"/>
    <mergeCell ref="A27:E27"/>
    <mergeCell ref="A29:E29"/>
    <mergeCell ref="A31:E31"/>
    <mergeCell ref="A34:E34"/>
    <mergeCell ref="B37:D37"/>
  </mergeCells>
  <pageMargins left="0.24" right="0.21" top="0.4" bottom="0.32" header="0.3" footer="0.24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G26" sqref="G26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110"/>
    </row>
    <row r="2" spans="1:8" ht="36" customHeight="1">
      <c r="A2" s="196" t="s">
        <v>1</v>
      </c>
      <c r="B2" s="196"/>
      <c r="C2" s="196"/>
      <c r="D2" s="196"/>
      <c r="E2" s="196"/>
      <c r="F2" s="111"/>
    </row>
    <row r="3" spans="1:8">
      <c r="A3" s="1"/>
      <c r="B3" s="1"/>
      <c r="C3" s="1"/>
      <c r="D3" s="1"/>
      <c r="E3" s="2"/>
      <c r="F3" s="2"/>
    </row>
    <row r="4" spans="1:8" ht="15" customHeight="1">
      <c r="A4" s="113" t="s">
        <v>2</v>
      </c>
      <c r="B4" s="1"/>
      <c r="C4" s="1"/>
      <c r="D4" s="197" t="s">
        <v>125</v>
      </c>
      <c r="E4" s="197"/>
      <c r="F4" s="112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224</v>
      </c>
      <c r="B7" s="194"/>
      <c r="C7" s="194"/>
      <c r="D7" s="194"/>
      <c r="E7" s="194"/>
      <c r="F7" s="113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113</v>
      </c>
      <c r="B9" s="194"/>
      <c r="C9" s="194"/>
      <c r="D9" s="194"/>
      <c r="E9" s="194"/>
      <c r="F9" s="113"/>
    </row>
    <row r="10" spans="1:8" ht="15.75" thickBot="1">
      <c r="A10" s="5"/>
      <c r="B10" s="5"/>
      <c r="C10" s="5"/>
      <c r="D10" s="5"/>
      <c r="E10" s="6"/>
      <c r="F10" s="6"/>
      <c r="H10">
        <v>498.1</v>
      </c>
    </row>
    <row r="11" spans="1:8" ht="82.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0.16</v>
      </c>
      <c r="E12" s="13">
        <v>2100</v>
      </c>
      <c r="F12" s="40"/>
      <c r="G12" s="117"/>
    </row>
    <row r="13" spans="1:8" ht="51">
      <c r="A13" s="14" t="s">
        <v>37</v>
      </c>
      <c r="B13" s="11" t="s">
        <v>9</v>
      </c>
      <c r="C13" s="11" t="s">
        <v>8</v>
      </c>
      <c r="D13" s="12">
        <v>1.04</v>
      </c>
      <c r="E13" s="13">
        <f t="shared" ref="E13:E18" si="0">D13*$H$10*12</f>
        <v>6216.2880000000005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0.08</v>
      </c>
      <c r="E14" s="13">
        <v>499.54</v>
      </c>
      <c r="F14" s="40"/>
      <c r="G14" s="117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7.93</v>
      </c>
      <c r="E15" s="13">
        <f t="shared" si="0"/>
        <v>47399.195999999996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 t="shared" si="0"/>
        <v>14823.456</v>
      </c>
      <c r="F16" s="40"/>
    </row>
    <row r="17" spans="1:7">
      <c r="A17" s="14" t="s">
        <v>36</v>
      </c>
      <c r="B17" s="11"/>
      <c r="C17" s="11" t="s">
        <v>8</v>
      </c>
      <c r="D17" s="12">
        <v>0.16</v>
      </c>
      <c r="E17" s="13">
        <f t="shared" si="0"/>
        <v>956.35200000000009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0.81</v>
      </c>
      <c r="E18" s="13">
        <f t="shared" si="0"/>
        <v>4841.5320000000011</v>
      </c>
      <c r="F18" s="40"/>
    </row>
    <row r="19" spans="1:7" ht="25.5">
      <c r="A19" s="14" t="s">
        <v>122</v>
      </c>
      <c r="B19" s="11" t="s">
        <v>19</v>
      </c>
      <c r="C19" s="11" t="s">
        <v>8</v>
      </c>
      <c r="D19" s="84">
        <v>1.47</v>
      </c>
      <c r="E19" s="13">
        <v>9627.5400000000009</v>
      </c>
      <c r="F19" s="40"/>
      <c r="G19" s="117"/>
    </row>
    <row r="20" spans="1:7" ht="25.5">
      <c r="A20" s="14" t="s">
        <v>21</v>
      </c>
      <c r="B20" s="11" t="s">
        <v>19</v>
      </c>
      <c r="C20" s="11" t="s">
        <v>8</v>
      </c>
      <c r="D20" s="11">
        <v>0.31</v>
      </c>
      <c r="E20" s="13">
        <v>1894.39</v>
      </c>
      <c r="F20" s="40"/>
      <c r="G20" s="117"/>
    </row>
    <row r="21" spans="1:7" ht="25.5">
      <c r="A21" s="14" t="s">
        <v>22</v>
      </c>
      <c r="B21" s="11" t="s">
        <v>17</v>
      </c>
      <c r="C21" s="11" t="s">
        <v>8</v>
      </c>
      <c r="D21" s="11">
        <v>0.53</v>
      </c>
      <c r="E21" s="13">
        <v>10091.68</v>
      </c>
      <c r="F21" s="40"/>
      <c r="G21" s="117"/>
    </row>
    <row r="22" spans="1:7">
      <c r="A22" s="21" t="s">
        <v>317</v>
      </c>
      <c r="B22" s="22"/>
      <c r="C22" s="11"/>
      <c r="D22" s="22"/>
      <c r="E22" s="13">
        <v>153</v>
      </c>
      <c r="F22" s="40"/>
    </row>
    <row r="23" spans="1:7">
      <c r="A23" s="21" t="s">
        <v>318</v>
      </c>
      <c r="B23" s="22"/>
      <c r="C23" s="11"/>
      <c r="D23" s="22"/>
      <c r="E23" s="13">
        <v>1577</v>
      </c>
      <c r="F23" s="40"/>
    </row>
    <row r="24" spans="1:7">
      <c r="A24" s="21" t="s">
        <v>277</v>
      </c>
      <c r="B24" s="22"/>
      <c r="C24" s="11"/>
      <c r="D24" s="22"/>
      <c r="E24" s="13">
        <v>3390</v>
      </c>
      <c r="F24" s="40"/>
    </row>
    <row r="25" spans="1:7" ht="25.5">
      <c r="A25" s="21" t="s">
        <v>319</v>
      </c>
      <c r="B25" s="22"/>
      <c r="C25" s="22"/>
      <c r="D25" s="22"/>
      <c r="E25" s="23">
        <f>36766.85/1000*H10</f>
        <v>18313.567985000001</v>
      </c>
      <c r="F25" s="40"/>
    </row>
    <row r="26" spans="1:7" ht="19.5" thickBot="1">
      <c r="A26" s="16" t="s">
        <v>35</v>
      </c>
      <c r="B26" s="17"/>
      <c r="C26" s="17"/>
      <c r="D26" s="85"/>
      <c r="E26" s="116">
        <f>SUM(E12:E25)</f>
        <v>121883.54198500002</v>
      </c>
      <c r="F26" s="41"/>
      <c r="G26" s="117"/>
    </row>
    <row r="27" spans="1:7">
      <c r="A27" s="5"/>
      <c r="B27" s="5"/>
      <c r="C27" s="5"/>
      <c r="D27" s="5"/>
      <c r="E27" s="6"/>
      <c r="F27" s="6"/>
    </row>
    <row r="28" spans="1:7" ht="32.25" customHeight="1">
      <c r="A28" s="194" t="s">
        <v>452</v>
      </c>
      <c r="B28" s="194"/>
      <c r="C28" s="194"/>
      <c r="D28" s="194"/>
      <c r="E28" s="194"/>
      <c r="F28" s="113"/>
    </row>
    <row r="29" spans="1:7">
      <c r="A29" s="5"/>
      <c r="B29" s="5"/>
      <c r="C29" s="5"/>
      <c r="D29" s="5"/>
      <c r="E29" s="6"/>
      <c r="F29" s="6"/>
    </row>
    <row r="30" spans="1:7" ht="32.25" customHeight="1">
      <c r="A30" s="194" t="s">
        <v>451</v>
      </c>
      <c r="B30" s="194"/>
      <c r="C30" s="194"/>
      <c r="D30" s="194"/>
      <c r="E30" s="194"/>
      <c r="F30" s="113"/>
    </row>
    <row r="31" spans="1:7">
      <c r="A31" s="5"/>
      <c r="B31" s="5"/>
      <c r="C31" s="5"/>
      <c r="D31" s="5"/>
      <c r="E31" s="6"/>
      <c r="F31" s="6"/>
    </row>
    <row r="32" spans="1:7" ht="32.25" customHeight="1">
      <c r="A32" s="194" t="s">
        <v>114</v>
      </c>
      <c r="B32" s="194"/>
      <c r="C32" s="194"/>
      <c r="D32" s="194"/>
      <c r="E32" s="194"/>
      <c r="F32" s="114"/>
    </row>
    <row r="33" spans="1:6">
      <c r="A33" s="139"/>
      <c r="B33" s="139"/>
      <c r="C33" s="139"/>
      <c r="D33" s="139"/>
      <c r="E33" s="139"/>
      <c r="F33" s="6"/>
    </row>
    <row r="34" spans="1:6" ht="28.5" customHeight="1">
      <c r="A34" s="194" t="s">
        <v>24</v>
      </c>
      <c r="B34" s="194"/>
      <c r="C34" s="194"/>
      <c r="D34" s="194"/>
      <c r="E34" s="194"/>
      <c r="F34" s="113"/>
    </row>
    <row r="35" spans="1:6">
      <c r="A35" s="5"/>
      <c r="B35" s="5"/>
      <c r="C35" s="5"/>
      <c r="D35" s="5"/>
      <c r="E35" s="6"/>
      <c r="F35" s="6"/>
    </row>
    <row r="36" spans="1:6">
      <c r="A36" s="5"/>
      <c r="B36" s="5"/>
      <c r="C36" s="5"/>
      <c r="D36" s="5"/>
      <c r="E36" s="6"/>
      <c r="F36" s="6"/>
    </row>
    <row r="37" spans="1:6">
      <c r="A37" s="200" t="s">
        <v>25</v>
      </c>
      <c r="B37" s="200"/>
      <c r="C37" s="200"/>
      <c r="D37" s="200"/>
      <c r="E37" s="200"/>
      <c r="F37" s="115"/>
    </row>
    <row r="38" spans="1:6">
      <c r="A38" s="5"/>
      <c r="B38" s="5"/>
      <c r="C38" s="5"/>
      <c r="D38" s="5"/>
      <c r="E38" s="6"/>
      <c r="F38" s="6"/>
    </row>
    <row r="39" spans="1:6">
      <c r="A39" s="5" t="s">
        <v>26</v>
      </c>
      <c r="B39" s="5" t="s">
        <v>27</v>
      </c>
      <c r="C39" s="5"/>
      <c r="D39" s="5"/>
      <c r="E39" s="6" t="s">
        <v>28</v>
      </c>
      <c r="F39" s="6"/>
    </row>
    <row r="40" spans="1:6">
      <c r="A40" s="5"/>
      <c r="B40" s="198" t="s">
        <v>29</v>
      </c>
      <c r="C40" s="198"/>
      <c r="D40" s="198"/>
      <c r="E40" s="6" t="s">
        <v>30</v>
      </c>
      <c r="F40" s="6"/>
    </row>
    <row r="41" spans="1:6">
      <c r="A41" s="5"/>
      <c r="B41" s="5"/>
      <c r="C41" s="5"/>
      <c r="D41" s="5"/>
      <c r="E41" s="6"/>
      <c r="F41" s="6"/>
    </row>
    <row r="42" spans="1:6">
      <c r="A42" s="5"/>
      <c r="B42" s="5"/>
      <c r="C42" s="5"/>
      <c r="D42" s="5"/>
      <c r="E42" s="6"/>
      <c r="F42" s="6"/>
    </row>
    <row r="43" spans="1:6">
      <c r="A43" s="5" t="s">
        <v>31</v>
      </c>
      <c r="B43" s="5" t="s">
        <v>27</v>
      </c>
      <c r="C43" s="5"/>
      <c r="D43" s="5"/>
      <c r="E43" s="6" t="s">
        <v>28</v>
      </c>
      <c r="F43" s="6"/>
    </row>
    <row r="44" spans="1:6">
      <c r="A44" s="5"/>
      <c r="B44" s="198" t="s">
        <v>29</v>
      </c>
      <c r="C44" s="198"/>
      <c r="D44" s="198"/>
      <c r="E44" s="6" t="s">
        <v>30</v>
      </c>
      <c r="F44" s="6"/>
    </row>
    <row r="45" spans="1:6">
      <c r="A45" s="5"/>
      <c r="B45" s="5"/>
      <c r="C45" s="5"/>
      <c r="D45" s="5"/>
      <c r="E45" s="6"/>
      <c r="F45" s="6"/>
    </row>
  </sheetData>
  <mergeCells count="12">
    <mergeCell ref="B44:D44"/>
    <mergeCell ref="A1:E1"/>
    <mergeCell ref="A2:E2"/>
    <mergeCell ref="D4:E4"/>
    <mergeCell ref="A7:E7"/>
    <mergeCell ref="A9:E9"/>
    <mergeCell ref="A28:E28"/>
    <mergeCell ref="A30:E30"/>
    <mergeCell ref="A32:E32"/>
    <mergeCell ref="A34:E34"/>
    <mergeCell ref="A37:E37"/>
    <mergeCell ref="B40:D40"/>
  </mergeCells>
  <pageMargins left="0.24" right="0.21" top="0.4" bottom="0.32" header="0.3" footer="0.2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topLeftCell="A16" workbookViewId="0">
      <selection activeCell="F19" sqref="F19:G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29"/>
    </row>
    <row r="2" spans="1:8" ht="36" customHeight="1">
      <c r="A2" s="196" t="s">
        <v>1</v>
      </c>
      <c r="B2" s="196"/>
      <c r="C2" s="196"/>
      <c r="D2" s="196"/>
      <c r="E2" s="196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197" t="s">
        <v>125</v>
      </c>
      <c r="E4" s="197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142</v>
      </c>
      <c r="B7" s="194"/>
      <c r="C7" s="194"/>
      <c r="D7" s="194"/>
      <c r="E7" s="194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45</v>
      </c>
      <c r="B9" s="194"/>
      <c r="C9" s="194"/>
      <c r="D9" s="194"/>
      <c r="E9" s="194"/>
      <c r="F9" s="26"/>
    </row>
    <row r="10" spans="1:8" ht="15.75" thickBot="1">
      <c r="A10" s="5"/>
      <c r="B10" s="5"/>
      <c r="C10" s="5"/>
      <c r="D10" s="5"/>
      <c r="E10" s="6"/>
      <c r="F10" s="6"/>
      <c r="H10">
        <v>377.5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0.36</v>
      </c>
      <c r="E12" s="13">
        <v>1650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2491.5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0.69</v>
      </c>
      <c r="E14" s="13">
        <v>3550.3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8.8000000000000007</v>
      </c>
      <c r="E15" s="13">
        <f>D15*12*H10</f>
        <v>39864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2.48</v>
      </c>
      <c r="E16" s="13">
        <f>D16*12*H10</f>
        <v>11234.4</v>
      </c>
      <c r="F16" s="40"/>
    </row>
    <row r="17" spans="1:7">
      <c r="A17" s="14" t="s">
        <v>36</v>
      </c>
      <c r="B17" s="11"/>
      <c r="C17" s="11" t="s">
        <v>8</v>
      </c>
      <c r="D17" s="12">
        <v>0.15</v>
      </c>
      <c r="E17" s="13">
        <f>D17*12*H10</f>
        <v>679.49999999999989</v>
      </c>
      <c r="F17" s="40"/>
    </row>
    <row r="18" spans="1:7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3352.2</v>
      </c>
      <c r="F18" s="40"/>
    </row>
    <row r="19" spans="1:7" ht="25.5">
      <c r="A19" s="14" t="s">
        <v>21</v>
      </c>
      <c r="B19" s="11" t="s">
        <v>19</v>
      </c>
      <c r="C19" s="11" t="s">
        <v>8</v>
      </c>
      <c r="D19" s="11">
        <v>0.3</v>
      </c>
      <c r="E19" s="13">
        <v>1450.06</v>
      </c>
      <c r="F19" s="40"/>
      <c r="G19" s="117"/>
    </row>
    <row r="20" spans="1:7" ht="25.5">
      <c r="A20" s="14" t="s">
        <v>22</v>
      </c>
      <c r="B20" s="11" t="s">
        <v>17</v>
      </c>
      <c r="C20" s="11" t="s">
        <v>8</v>
      </c>
      <c r="D20" s="11">
        <v>0.53</v>
      </c>
      <c r="E20" s="13">
        <v>7724.97</v>
      </c>
      <c r="F20" s="40"/>
      <c r="G20" s="117"/>
    </row>
    <row r="21" spans="1:7">
      <c r="A21" s="21" t="s">
        <v>276</v>
      </c>
      <c r="B21" s="22"/>
      <c r="C21" s="11"/>
      <c r="D21" s="22"/>
      <c r="E21" s="144">
        <v>2700</v>
      </c>
      <c r="F21" s="40"/>
    </row>
    <row r="22" spans="1:7" ht="19.5" thickBot="1">
      <c r="A22" s="16" t="s">
        <v>35</v>
      </c>
      <c r="B22" s="17"/>
      <c r="C22" s="17"/>
      <c r="D22" s="18"/>
      <c r="E22" s="116">
        <f>SUM(E12:E21)</f>
        <v>74696.929999999993</v>
      </c>
      <c r="F22" s="41"/>
      <c r="G22" s="117"/>
    </row>
    <row r="23" spans="1:7">
      <c r="A23" s="5"/>
      <c r="B23" s="5"/>
      <c r="C23" s="5"/>
      <c r="D23" s="5"/>
      <c r="E23" s="6"/>
      <c r="F23" s="6"/>
    </row>
    <row r="24" spans="1:7" ht="33" customHeight="1">
      <c r="A24" s="194" t="s">
        <v>334</v>
      </c>
      <c r="B24" s="194"/>
      <c r="C24" s="194"/>
      <c r="D24" s="194"/>
      <c r="E24" s="194"/>
      <c r="F24" s="26"/>
    </row>
    <row r="25" spans="1:7">
      <c r="A25" s="5"/>
      <c r="B25" s="5"/>
      <c r="C25" s="5"/>
      <c r="D25" s="5"/>
      <c r="E25" s="6"/>
      <c r="F25" s="6"/>
    </row>
    <row r="26" spans="1:7" ht="32.25" customHeight="1">
      <c r="A26" s="194" t="s">
        <v>333</v>
      </c>
      <c r="B26" s="194"/>
      <c r="C26" s="194"/>
      <c r="D26" s="194"/>
      <c r="E26" s="194"/>
      <c r="F26" s="26"/>
    </row>
    <row r="27" spans="1:7">
      <c r="A27" s="119"/>
      <c r="B27" s="119"/>
      <c r="C27" s="119"/>
      <c r="D27" s="119"/>
      <c r="E27" s="119"/>
      <c r="F27" s="6"/>
    </row>
    <row r="28" spans="1:7" ht="33" customHeight="1">
      <c r="A28" s="194" t="s">
        <v>114</v>
      </c>
      <c r="B28" s="194"/>
      <c r="C28" s="194"/>
      <c r="D28" s="194"/>
      <c r="E28" s="194"/>
      <c r="F28" s="27"/>
    </row>
    <row r="29" spans="1:7">
      <c r="A29" s="5"/>
      <c r="B29" s="5"/>
      <c r="C29" s="5"/>
      <c r="D29" s="5"/>
      <c r="E29" s="6"/>
      <c r="F29" s="6"/>
    </row>
    <row r="30" spans="1:7" ht="19.5" customHeight="1">
      <c r="A30" s="199" t="s">
        <v>52</v>
      </c>
      <c r="B30" s="199"/>
      <c r="C30" s="199"/>
      <c r="D30" s="199"/>
      <c r="E30" s="199"/>
      <c r="F30" s="26"/>
    </row>
    <row r="31" spans="1:7" ht="28.5" customHeight="1">
      <c r="A31" s="5"/>
      <c r="B31" s="5"/>
      <c r="C31" s="5"/>
      <c r="D31" s="5"/>
      <c r="E31" s="6"/>
      <c r="F31" s="118"/>
    </row>
    <row r="32" spans="1:7" ht="28.5" customHeight="1">
      <c r="A32" s="194" t="s">
        <v>24</v>
      </c>
      <c r="B32" s="194"/>
      <c r="C32" s="194"/>
      <c r="D32" s="194"/>
      <c r="E32" s="194"/>
      <c r="F32" s="118"/>
    </row>
    <row r="33" spans="1:6">
      <c r="A33" s="5"/>
      <c r="B33" s="5"/>
      <c r="C33" s="5"/>
      <c r="D33" s="5"/>
      <c r="E33" s="6"/>
      <c r="F33" s="6"/>
    </row>
    <row r="34" spans="1:6">
      <c r="A34" s="5"/>
      <c r="B34" s="5"/>
      <c r="C34" s="5"/>
      <c r="D34" s="5"/>
      <c r="E34" s="6"/>
      <c r="F34" s="6"/>
    </row>
    <row r="35" spans="1:6">
      <c r="A35" s="200" t="s">
        <v>25</v>
      </c>
      <c r="B35" s="200"/>
      <c r="C35" s="200"/>
      <c r="D35" s="200"/>
      <c r="E35" s="200"/>
      <c r="F35" s="28"/>
    </row>
    <row r="36" spans="1:6">
      <c r="A36" s="5"/>
      <c r="B36" s="5"/>
      <c r="C36" s="5"/>
      <c r="D36" s="5"/>
      <c r="E36" s="6"/>
      <c r="F36" s="6"/>
    </row>
    <row r="37" spans="1:6">
      <c r="A37" s="5" t="s">
        <v>26</v>
      </c>
      <c r="B37" s="5" t="s">
        <v>27</v>
      </c>
      <c r="C37" s="5"/>
      <c r="D37" s="5"/>
      <c r="E37" s="6" t="s">
        <v>28</v>
      </c>
      <c r="F37" s="6"/>
    </row>
    <row r="38" spans="1:6">
      <c r="A38" s="5"/>
      <c r="B38" s="198" t="s">
        <v>29</v>
      </c>
      <c r="C38" s="198"/>
      <c r="D38" s="198"/>
      <c r="E38" s="6" t="s">
        <v>30</v>
      </c>
      <c r="F38" s="6"/>
    </row>
    <row r="39" spans="1:6">
      <c r="A39" s="5"/>
      <c r="B39" s="5"/>
      <c r="C39" s="5"/>
      <c r="D39" s="5"/>
      <c r="E39" s="6"/>
      <c r="F39" s="6"/>
    </row>
    <row r="40" spans="1:6">
      <c r="A40" s="5"/>
      <c r="B40" s="5"/>
      <c r="C40" s="5"/>
      <c r="D40" s="5"/>
      <c r="E40" s="6"/>
      <c r="F40" s="6"/>
    </row>
    <row r="41" spans="1:6">
      <c r="A41" s="5" t="s">
        <v>31</v>
      </c>
      <c r="B41" s="5" t="s">
        <v>27</v>
      </c>
      <c r="C41" s="5"/>
      <c r="D41" s="5"/>
      <c r="E41" s="6" t="s">
        <v>28</v>
      </c>
      <c r="F41" s="6"/>
    </row>
    <row r="42" spans="1:6">
      <c r="A42" s="5"/>
      <c r="B42" s="198" t="s">
        <v>29</v>
      </c>
      <c r="C42" s="198"/>
      <c r="D42" s="198"/>
      <c r="E42" s="6" t="s">
        <v>30</v>
      </c>
      <c r="F42" s="6"/>
    </row>
    <row r="43" spans="1:6">
      <c r="A43" s="5"/>
      <c r="B43" s="5"/>
      <c r="C43" s="5"/>
      <c r="D43" s="5"/>
      <c r="E43" s="6"/>
      <c r="F43" s="6"/>
    </row>
  </sheetData>
  <mergeCells count="13">
    <mergeCell ref="B42:D42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5:E35"/>
    <mergeCell ref="B38:D38"/>
    <mergeCell ref="A32:E32"/>
  </mergeCells>
  <pageMargins left="0.24" right="0.21" top="0.4" bottom="0.44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topLeftCell="A13" workbookViewId="0">
      <selection activeCell="F20" sqref="F20:G22"/>
    </sheetView>
  </sheetViews>
  <sheetFormatPr defaultRowHeight="15"/>
  <cols>
    <col min="1" max="1" width="29.5703125" customWidth="1"/>
    <col min="2" max="2" width="15.7109375" customWidth="1"/>
    <col min="3" max="3" width="11.5703125" customWidth="1"/>
    <col min="4" max="4" width="19" customWidth="1"/>
    <col min="5" max="6" width="17.28515625" style="20" customWidth="1"/>
    <col min="8" max="8" width="9.140625" customWidth="1"/>
  </cols>
  <sheetData>
    <row r="1" spans="1:8" ht="15.75">
      <c r="A1" s="195" t="s">
        <v>0</v>
      </c>
      <c r="B1" s="195"/>
      <c r="C1" s="195"/>
      <c r="D1" s="195"/>
      <c r="E1" s="195"/>
      <c r="F1" s="29"/>
    </row>
    <row r="2" spans="1:8" ht="36" customHeight="1">
      <c r="A2" s="196" t="s">
        <v>1</v>
      </c>
      <c r="B2" s="196"/>
      <c r="C2" s="196"/>
      <c r="D2" s="196"/>
      <c r="E2" s="196"/>
      <c r="F2" s="30"/>
    </row>
    <row r="3" spans="1:8">
      <c r="A3" s="1"/>
      <c r="B3" s="1"/>
      <c r="C3" s="1"/>
      <c r="D3" s="1"/>
      <c r="E3" s="2"/>
      <c r="F3" s="2"/>
    </row>
    <row r="4" spans="1:8" ht="15" customHeight="1">
      <c r="A4" s="26" t="s">
        <v>2</v>
      </c>
      <c r="B4" s="1"/>
      <c r="C4" s="1"/>
      <c r="D4" s="197" t="s">
        <v>125</v>
      </c>
      <c r="E4" s="197"/>
      <c r="F4" s="31"/>
    </row>
    <row r="5" spans="1:8">
      <c r="A5" s="1"/>
      <c r="B5" s="1"/>
      <c r="C5" s="1"/>
      <c r="D5" s="1"/>
      <c r="E5" s="2"/>
      <c r="F5" s="2"/>
    </row>
    <row r="6" spans="1:8">
      <c r="A6" s="1"/>
      <c r="B6" s="1"/>
      <c r="C6" s="1"/>
      <c r="D6" s="1"/>
      <c r="E6" s="2"/>
      <c r="F6" s="2"/>
    </row>
    <row r="7" spans="1:8" ht="112.5" customHeight="1">
      <c r="A7" s="194" t="s">
        <v>143</v>
      </c>
      <c r="B7" s="194"/>
      <c r="C7" s="194"/>
      <c r="D7" s="194"/>
      <c r="E7" s="194"/>
      <c r="F7" s="26"/>
    </row>
    <row r="8" spans="1:8">
      <c r="A8" s="3"/>
      <c r="B8" s="3"/>
      <c r="C8" s="3"/>
      <c r="D8" s="3"/>
      <c r="E8" s="4"/>
      <c r="F8" s="4"/>
    </row>
    <row r="9" spans="1:8" ht="45.75" customHeight="1">
      <c r="A9" s="194" t="s">
        <v>46</v>
      </c>
      <c r="B9" s="194"/>
      <c r="C9" s="194"/>
      <c r="D9" s="194"/>
      <c r="E9" s="194"/>
      <c r="F9" s="26"/>
    </row>
    <row r="10" spans="1:8" ht="15.75" thickBot="1">
      <c r="A10" s="5"/>
      <c r="B10" s="5"/>
      <c r="C10" s="5"/>
      <c r="D10" s="5"/>
      <c r="E10" s="6"/>
      <c r="F10" s="6"/>
      <c r="H10">
        <v>230.2</v>
      </c>
    </row>
    <row r="11" spans="1:8" ht="84.75" customHeight="1">
      <c r="A11" s="7" t="s">
        <v>3</v>
      </c>
      <c r="B11" s="8" t="s">
        <v>4</v>
      </c>
      <c r="C11" s="8" t="s">
        <v>5</v>
      </c>
      <c r="D11" s="9" t="s">
        <v>6</v>
      </c>
      <c r="E11" s="10" t="s">
        <v>7</v>
      </c>
      <c r="F11" s="39"/>
    </row>
    <row r="12" spans="1:8" ht="51">
      <c r="A12" s="14" t="s">
        <v>10</v>
      </c>
      <c r="B12" s="11" t="s">
        <v>11</v>
      </c>
      <c r="C12" s="11" t="s">
        <v>12</v>
      </c>
      <c r="D12" s="12">
        <v>0.2</v>
      </c>
      <c r="E12" s="13">
        <v>1350</v>
      </c>
      <c r="F12" s="40"/>
    </row>
    <row r="13" spans="1:8" ht="51">
      <c r="A13" s="14" t="s">
        <v>37</v>
      </c>
      <c r="B13" s="11" t="s">
        <v>9</v>
      </c>
      <c r="C13" s="11" t="s">
        <v>8</v>
      </c>
      <c r="D13" s="12">
        <v>0.55000000000000004</v>
      </c>
      <c r="E13" s="13">
        <f>D13*12*H10</f>
        <v>1519.32</v>
      </c>
      <c r="F13" s="40"/>
    </row>
    <row r="14" spans="1:8" ht="51">
      <c r="A14" s="14" t="s">
        <v>13</v>
      </c>
      <c r="B14" s="11" t="s">
        <v>11</v>
      </c>
      <c r="C14" s="11" t="s">
        <v>14</v>
      </c>
      <c r="D14" s="12">
        <v>0.84</v>
      </c>
      <c r="E14" s="13">
        <v>2608.86</v>
      </c>
      <c r="F14" s="40"/>
    </row>
    <row r="15" spans="1:8" ht="42" customHeight="1">
      <c r="A15" s="14" t="s">
        <v>15</v>
      </c>
      <c r="B15" s="11" t="s">
        <v>16</v>
      </c>
      <c r="C15" s="11" t="s">
        <v>8</v>
      </c>
      <c r="D15" s="11">
        <v>6.91</v>
      </c>
      <c r="E15" s="13">
        <f>D15*12*H10</f>
        <v>19088.184000000001</v>
      </c>
      <c r="F15" s="40"/>
    </row>
    <row r="16" spans="1:8">
      <c r="A16" s="14" t="s">
        <v>32</v>
      </c>
      <c r="B16" s="11" t="s">
        <v>17</v>
      </c>
      <c r="C16" s="11" t="s">
        <v>8</v>
      </c>
      <c r="D16" s="12">
        <v>2.2200000000000002</v>
      </c>
      <c r="E16" s="13">
        <f>D16*12*H10</f>
        <v>6132.5280000000002</v>
      </c>
      <c r="F16" s="40"/>
    </row>
    <row r="17" spans="1:8">
      <c r="A17" s="14" t="s">
        <v>36</v>
      </c>
      <c r="B17" s="11"/>
      <c r="C17" s="11" t="s">
        <v>8</v>
      </c>
      <c r="D17" s="12">
        <v>0.28999999999999998</v>
      </c>
      <c r="E17" s="13">
        <f>D17*12*H10</f>
        <v>801.09599999999989</v>
      </c>
      <c r="F17" s="40"/>
    </row>
    <row r="18" spans="1:8" ht="25.5">
      <c r="A18" s="14" t="s">
        <v>18</v>
      </c>
      <c r="B18" s="11" t="s">
        <v>19</v>
      </c>
      <c r="C18" s="11" t="s">
        <v>8</v>
      </c>
      <c r="D18" s="12">
        <v>0.74</v>
      </c>
      <c r="E18" s="13">
        <f>D18*12*H10</f>
        <v>2044.1759999999997</v>
      </c>
      <c r="F18" s="40"/>
    </row>
    <row r="19" spans="1:8" ht="25.5">
      <c r="A19" s="14" t="s">
        <v>115</v>
      </c>
      <c r="B19" s="11" t="s">
        <v>19</v>
      </c>
      <c r="C19" s="11" t="s">
        <v>8</v>
      </c>
      <c r="D19" s="12">
        <v>1.47</v>
      </c>
      <c r="E19" s="13">
        <v>4449.42</v>
      </c>
      <c r="F19" s="40"/>
    </row>
    <row r="20" spans="1:8" ht="25.5">
      <c r="A20" s="14" t="s">
        <v>21</v>
      </c>
      <c r="B20" s="11" t="s">
        <v>19</v>
      </c>
      <c r="C20" s="11" t="s">
        <v>8</v>
      </c>
      <c r="D20" s="11">
        <v>0.3</v>
      </c>
      <c r="E20" s="145">
        <v>882.38</v>
      </c>
      <c r="F20" s="40"/>
      <c r="G20" s="117"/>
    </row>
    <row r="21" spans="1:8" ht="25.5">
      <c r="A21" s="14" t="s">
        <v>22</v>
      </c>
      <c r="B21" s="11" t="s">
        <v>17</v>
      </c>
      <c r="C21" s="11" t="s">
        <v>8</v>
      </c>
      <c r="D21" s="11">
        <v>0.53</v>
      </c>
      <c r="E21" s="145">
        <v>4700.74</v>
      </c>
      <c r="F21" s="40"/>
      <c r="G21" s="117"/>
    </row>
    <row r="22" spans="1:8" ht="19.5" thickBot="1">
      <c r="A22" s="16" t="s">
        <v>35</v>
      </c>
      <c r="B22" s="17"/>
      <c r="C22" s="17"/>
      <c r="D22" s="18"/>
      <c r="E22" s="116">
        <f>SUM(E12:E21)</f>
        <v>43576.703999999998</v>
      </c>
      <c r="F22" s="41"/>
      <c r="G22" s="117"/>
    </row>
    <row r="23" spans="1:8">
      <c r="A23" s="5"/>
      <c r="B23" s="5"/>
      <c r="C23" s="5"/>
      <c r="D23" s="5"/>
      <c r="E23" s="6"/>
      <c r="F23" s="6"/>
    </row>
    <row r="24" spans="1:8" ht="32.25" customHeight="1">
      <c r="A24" s="194" t="s">
        <v>335</v>
      </c>
      <c r="B24" s="194"/>
      <c r="C24" s="194"/>
      <c r="D24" s="194"/>
      <c r="E24" s="194"/>
      <c r="F24" s="26"/>
      <c r="H24" s="117"/>
    </row>
    <row r="25" spans="1:8">
      <c r="A25" s="5"/>
      <c r="B25" s="5"/>
      <c r="C25" s="5"/>
      <c r="D25" s="5"/>
      <c r="E25" s="6"/>
      <c r="F25" s="6"/>
    </row>
    <row r="26" spans="1:8" ht="33" customHeight="1">
      <c r="A26" s="194" t="s">
        <v>120</v>
      </c>
      <c r="B26" s="194"/>
      <c r="C26" s="194"/>
      <c r="D26" s="194"/>
      <c r="E26" s="194"/>
      <c r="F26" s="26"/>
    </row>
    <row r="27" spans="1:8">
      <c r="A27" s="119"/>
      <c r="B27" s="119"/>
      <c r="C27" s="119"/>
      <c r="D27" s="119"/>
      <c r="E27" s="119"/>
      <c r="F27" s="6"/>
    </row>
    <row r="28" spans="1:8" ht="33" customHeight="1">
      <c r="A28" s="194" t="s">
        <v>114</v>
      </c>
      <c r="B28" s="194"/>
      <c r="C28" s="194"/>
      <c r="D28" s="194"/>
      <c r="E28" s="194"/>
      <c r="F28" s="27"/>
    </row>
    <row r="29" spans="1:8">
      <c r="A29" s="5"/>
      <c r="B29" s="5"/>
      <c r="C29" s="5"/>
      <c r="D29" s="5"/>
      <c r="E29" s="6"/>
      <c r="F29" s="6"/>
    </row>
    <row r="30" spans="1:8">
      <c r="A30" s="199" t="s">
        <v>52</v>
      </c>
      <c r="B30" s="199"/>
      <c r="C30" s="199"/>
      <c r="D30" s="199"/>
      <c r="E30" s="199"/>
      <c r="F30" s="26"/>
    </row>
    <row r="31" spans="1:8">
      <c r="A31" s="5"/>
      <c r="B31" s="5"/>
      <c r="C31" s="5"/>
      <c r="D31" s="5"/>
      <c r="E31" s="6"/>
      <c r="F31" s="6"/>
    </row>
    <row r="32" spans="1:8" ht="28.5" customHeight="1">
      <c r="A32" s="194" t="s">
        <v>24</v>
      </c>
      <c r="B32" s="194"/>
      <c r="C32" s="194"/>
      <c r="D32" s="194"/>
      <c r="E32" s="194"/>
      <c r="F32" s="6"/>
    </row>
    <row r="33" spans="1:6">
      <c r="A33" s="5"/>
      <c r="B33" s="5"/>
      <c r="C33" s="5"/>
      <c r="D33" s="5"/>
      <c r="E33" s="6"/>
      <c r="F33" s="6"/>
    </row>
    <row r="34" spans="1:6">
      <c r="A34" s="200" t="s">
        <v>25</v>
      </c>
      <c r="B34" s="200"/>
      <c r="C34" s="200"/>
      <c r="D34" s="200"/>
      <c r="E34" s="200"/>
      <c r="F34" s="28"/>
    </row>
    <row r="35" spans="1:6">
      <c r="A35" s="5"/>
      <c r="B35" s="5"/>
      <c r="C35" s="5"/>
      <c r="D35" s="5"/>
      <c r="E35" s="6"/>
      <c r="F35" s="6"/>
    </row>
    <row r="36" spans="1:6">
      <c r="A36" s="5" t="s">
        <v>26</v>
      </c>
      <c r="B36" s="5" t="s">
        <v>27</v>
      </c>
      <c r="C36" s="5"/>
      <c r="D36" s="5"/>
      <c r="E36" s="6" t="s">
        <v>28</v>
      </c>
      <c r="F36" s="6"/>
    </row>
    <row r="37" spans="1:6">
      <c r="A37" s="5"/>
      <c r="B37" s="198" t="s">
        <v>29</v>
      </c>
      <c r="C37" s="198"/>
      <c r="D37" s="198"/>
      <c r="E37" s="6" t="s">
        <v>30</v>
      </c>
      <c r="F37" s="6"/>
    </row>
    <row r="38" spans="1:6">
      <c r="A38" s="5"/>
      <c r="B38" s="5"/>
      <c r="C38" s="5"/>
      <c r="D38" s="5"/>
      <c r="E38" s="6"/>
      <c r="F38" s="6"/>
    </row>
    <row r="39" spans="1:6">
      <c r="A39" s="5"/>
      <c r="B39" s="5"/>
      <c r="C39" s="5"/>
      <c r="D39" s="5"/>
      <c r="E39" s="6"/>
      <c r="F39" s="6"/>
    </row>
    <row r="40" spans="1:6">
      <c r="A40" s="5" t="s">
        <v>31</v>
      </c>
      <c r="B40" s="5" t="s">
        <v>27</v>
      </c>
      <c r="C40" s="5"/>
      <c r="D40" s="5"/>
      <c r="E40" s="6" t="s">
        <v>28</v>
      </c>
      <c r="F40" s="6"/>
    </row>
    <row r="41" spans="1:6">
      <c r="A41" s="5"/>
      <c r="B41" s="198" t="s">
        <v>29</v>
      </c>
      <c r="C41" s="198"/>
      <c r="D41" s="198"/>
      <c r="E41" s="6" t="s">
        <v>30</v>
      </c>
      <c r="F41" s="6"/>
    </row>
    <row r="42" spans="1:6">
      <c r="A42" s="5"/>
      <c r="B42" s="5"/>
      <c r="C42" s="5"/>
      <c r="D42" s="5"/>
      <c r="E42" s="6"/>
      <c r="F42" s="6"/>
    </row>
  </sheetData>
  <mergeCells count="13">
    <mergeCell ref="B41:D41"/>
    <mergeCell ref="A1:E1"/>
    <mergeCell ref="A2:E2"/>
    <mergeCell ref="D4:E4"/>
    <mergeCell ref="A7:E7"/>
    <mergeCell ref="A9:E9"/>
    <mergeCell ref="A24:E24"/>
    <mergeCell ref="A26:E26"/>
    <mergeCell ref="A28:E28"/>
    <mergeCell ref="A30:E30"/>
    <mergeCell ref="A34:E34"/>
    <mergeCell ref="B37:D37"/>
    <mergeCell ref="A32:E32"/>
  </mergeCells>
  <pageMargins left="0.24" right="0.21" top="0.4" bottom="0.32" header="0.3" footer="0.2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74</vt:i4>
      </vt:variant>
    </vt:vector>
  </HeadingPairs>
  <TitlesOfParts>
    <vt:vector size="74" baseType="lpstr">
      <vt:lpstr>Биол 2-1</vt:lpstr>
      <vt:lpstr>Биол4-1</vt:lpstr>
      <vt:lpstr>готв2-6</vt:lpstr>
      <vt:lpstr>готв4</vt:lpstr>
      <vt:lpstr>готв5</vt:lpstr>
      <vt:lpstr>готв6</vt:lpstr>
      <vt:lpstr>готв7</vt:lpstr>
      <vt:lpstr>готв 8</vt:lpstr>
      <vt:lpstr>готв 9</vt:lpstr>
      <vt:lpstr>готв 11</vt:lpstr>
      <vt:lpstr>готв 13</vt:lpstr>
      <vt:lpstr>готв 15</vt:lpstr>
      <vt:lpstr>гвард8</vt:lpstr>
      <vt:lpstr>гвард16</vt:lpstr>
      <vt:lpstr>дзержин 27Б</vt:lpstr>
      <vt:lpstr>добр4</vt:lpstr>
      <vt:lpstr>комсомоль1</vt:lpstr>
      <vt:lpstr>комсомоль3а</vt:lpstr>
      <vt:lpstr>комсомоль3</vt:lpstr>
      <vt:lpstr>комсомоль4а</vt:lpstr>
      <vt:lpstr>комсомоль4б</vt:lpstr>
      <vt:lpstr>комсомоль5</vt:lpstr>
      <vt:lpstr>кахов22</vt:lpstr>
      <vt:lpstr>коопер1</vt:lpstr>
      <vt:lpstr>коопер2</vt:lpstr>
      <vt:lpstr>коопер4</vt:lpstr>
      <vt:lpstr>коопер5</vt:lpstr>
      <vt:lpstr>коопер6</vt:lpstr>
      <vt:lpstr>коопер7</vt:lpstr>
      <vt:lpstr>коопер8</vt:lpstr>
      <vt:lpstr>коопер9</vt:lpstr>
      <vt:lpstr>коопер10</vt:lpstr>
      <vt:lpstr>коопер11</vt:lpstr>
      <vt:lpstr>коопер12</vt:lpstr>
      <vt:lpstr>ленинград 2</vt:lpstr>
      <vt:lpstr>ленинград 4</vt:lpstr>
      <vt:lpstr>ленинград 9</vt:lpstr>
      <vt:lpstr>ленинград 10</vt:lpstr>
      <vt:lpstr>ленинград 15</vt:lpstr>
      <vt:lpstr>ленинград17</vt:lpstr>
      <vt:lpstr>ленинград18</vt:lpstr>
      <vt:lpstr>ленинград19</vt:lpstr>
      <vt:lpstr>ленинград21</vt:lpstr>
      <vt:lpstr>ленинград22</vt:lpstr>
      <vt:lpstr>ленинград25</vt:lpstr>
      <vt:lpstr>ленинград28</vt:lpstr>
      <vt:lpstr>ленинград29</vt:lpstr>
      <vt:lpstr>литейный 1</vt:lpstr>
      <vt:lpstr>литейный 5</vt:lpstr>
      <vt:lpstr>литейный 7</vt:lpstr>
      <vt:lpstr>литейный 9</vt:lpstr>
      <vt:lpstr>литейный 11</vt:lpstr>
      <vt:lpstr>литейный 13</vt:lpstr>
      <vt:lpstr>металл 1</vt:lpstr>
      <vt:lpstr>металл 2</vt:lpstr>
      <vt:lpstr>металл 3</vt:lpstr>
      <vt:lpstr>металл 6</vt:lpstr>
      <vt:lpstr>металл 7</vt:lpstr>
      <vt:lpstr>металл 9</vt:lpstr>
      <vt:lpstr>московская45</vt:lpstr>
      <vt:lpstr>московская47</vt:lpstr>
      <vt:lpstr>московская49</vt:lpstr>
      <vt:lpstr>московская51</vt:lpstr>
      <vt:lpstr>московская53</vt:lpstr>
      <vt:lpstr>московская55</vt:lpstr>
      <vt:lpstr>надежденский 1-1</vt:lpstr>
      <vt:lpstr>надежденский 1-2</vt:lpstr>
      <vt:lpstr>надежденский 1-4</vt:lpstr>
      <vt:lpstr>объездная7</vt:lpstr>
      <vt:lpstr>фабричный2</vt:lpstr>
      <vt:lpstr>фабричный3</vt:lpstr>
      <vt:lpstr>чкалова 2</vt:lpstr>
      <vt:lpstr>чкалова 33</vt:lpstr>
      <vt:lpstr>чкалова 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Пользователь Windows</cp:lastModifiedBy>
  <cp:lastPrinted>2019-03-12T07:38:24Z</cp:lastPrinted>
  <dcterms:created xsi:type="dcterms:W3CDTF">2016-05-13T06:17:06Z</dcterms:created>
  <dcterms:modified xsi:type="dcterms:W3CDTF">2019-03-22T13:48:40Z</dcterms:modified>
</cp:coreProperties>
</file>